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en_skoroszyt" defaultThemeVersion="153222"/>
  <workbookProtection workbookPassword="9E8D" lockStructure="1"/>
  <bookViews>
    <workbookView xWindow="2310" yWindow="0" windowWidth="28800" windowHeight="12240" tabRatio="772" activeTab="1"/>
  </bookViews>
  <sheets>
    <sheet name="2.1" sheetId="2" r:id="rId1"/>
    <sheet name="2.1.a" sheetId="1" r:id="rId2"/>
    <sheet name="2.1.b" sheetId="3" r:id="rId3"/>
    <sheet name="2.1.c" sheetId="4" r:id="rId4"/>
  </sheets>
  <definedNames>
    <definedName name="_xlnm.Print_Area" localSheetId="1">'2.1.a'!$A$1:$G$148</definedName>
    <definedName name="_xlnm.Print_Titles" localSheetId="1">'2.1.a'!$3:$5</definedName>
  </definedNames>
  <calcPr calcId="162913" fullPrecision="0"/>
</workbook>
</file>

<file path=xl/calcChain.xml><?xml version="1.0" encoding="utf-8"?>
<calcChain xmlns="http://schemas.openxmlformats.org/spreadsheetml/2006/main">
  <c r="G47" i="4" l="1"/>
  <c r="G46" i="4"/>
  <c r="G45" i="4"/>
  <c r="G44" i="4"/>
  <c r="G43" i="4"/>
  <c r="G42" i="4"/>
  <c r="G41" i="4"/>
  <c r="G40" i="4"/>
  <c r="G38" i="4"/>
  <c r="G37" i="4"/>
  <c r="G36" i="4"/>
  <c r="G35" i="4"/>
  <c r="G34" i="4"/>
  <c r="G32" i="4"/>
  <c r="G31" i="4"/>
  <c r="G30" i="4"/>
  <c r="G28" i="4"/>
  <c r="G27" i="4"/>
  <c r="G26" i="4"/>
  <c r="G25" i="4"/>
  <c r="G24" i="4"/>
  <c r="G22" i="4"/>
  <c r="G21" i="4"/>
  <c r="G20" i="4"/>
  <c r="G18" i="4"/>
  <c r="G17" i="4"/>
  <c r="G16" i="4"/>
  <c r="G14" i="4"/>
  <c r="G13" i="4"/>
  <c r="G12" i="4"/>
  <c r="G9" i="4"/>
  <c r="G10" i="4"/>
  <c r="G8" i="4"/>
  <c r="C9" i="2"/>
  <c r="G42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7" i="3"/>
  <c r="G145" i="1"/>
  <c r="G143" i="1"/>
  <c r="G141" i="1"/>
  <c r="G139" i="1"/>
  <c r="G138" i="1"/>
  <c r="G136" i="1"/>
  <c r="G133" i="1"/>
  <c r="G132" i="1"/>
  <c r="G128" i="1"/>
  <c r="G127" i="1"/>
  <c r="G126" i="1"/>
  <c r="G125" i="1"/>
  <c r="G124" i="1"/>
  <c r="G123" i="1"/>
  <c r="G122" i="1"/>
  <c r="G120" i="1"/>
  <c r="G119" i="1"/>
  <c r="G118" i="1"/>
  <c r="G117" i="1"/>
  <c r="G116" i="1"/>
  <c r="G115" i="1"/>
  <c r="G114" i="1"/>
  <c r="G113" i="1"/>
  <c r="G112" i="1"/>
  <c r="G111" i="1"/>
  <c r="G109" i="1"/>
  <c r="G108" i="1"/>
  <c r="G106" i="1"/>
  <c r="G105" i="1"/>
  <c r="G104" i="1"/>
  <c r="G103" i="1"/>
  <c r="G102" i="1"/>
  <c r="G101" i="1"/>
  <c r="G100" i="1"/>
  <c r="G99" i="1"/>
  <c r="G98" i="1"/>
  <c r="G97" i="1"/>
  <c r="G92" i="1"/>
  <c r="G94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4" i="1"/>
  <c r="G63" i="1"/>
  <c r="G62" i="1"/>
  <c r="G61" i="1"/>
  <c r="G60" i="1"/>
  <c r="G59" i="1"/>
  <c r="G58" i="1"/>
  <c r="G57" i="1"/>
  <c r="G56" i="1"/>
  <c r="G54" i="1"/>
  <c r="G53" i="1"/>
  <c r="G52" i="1"/>
  <c r="G51" i="1"/>
  <c r="G50" i="1"/>
  <c r="G49" i="1"/>
  <c r="G48" i="1"/>
  <c r="G47" i="1"/>
  <c r="G46" i="1"/>
  <c r="G45" i="1"/>
  <c r="G44" i="1"/>
  <c r="G43" i="1"/>
  <c r="G41" i="1"/>
  <c r="G40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19" i="1"/>
  <c r="G17" i="1"/>
  <c r="G9" i="1"/>
  <c r="G10" i="1"/>
  <c r="G11" i="1"/>
  <c r="G12" i="1"/>
  <c r="G13" i="1"/>
  <c r="G14" i="1"/>
  <c r="G8" i="1"/>
  <c r="G146" i="1" l="1"/>
  <c r="C8" i="2" s="1"/>
  <c r="C11" i="2" s="1"/>
  <c r="C12" i="2" s="1"/>
  <c r="G48" i="4"/>
  <c r="C10" i="2" s="1"/>
  <c r="D116" i="1"/>
  <c r="D84" i="1"/>
  <c r="C13" i="2" l="1"/>
  <c r="G129" i="1"/>
  <c r="D76" i="1" l="1"/>
  <c r="D24" i="1" l="1"/>
  <c r="D13" i="1" l="1"/>
  <c r="D12" i="1"/>
  <c r="A8" i="3" l="1"/>
  <c r="A9" i="3" s="1"/>
  <c r="D14" i="1"/>
  <c r="A10" i="3" l="1"/>
  <c r="A11" i="3" s="1"/>
  <c r="A12" i="3" l="1"/>
  <c r="A13" i="3" s="1"/>
  <c r="A14" i="3" s="1"/>
  <c r="A15" i="3" s="1"/>
  <c r="A16" i="3" s="1"/>
  <c r="A17" i="3" s="1"/>
  <c r="A18" i="3" s="1"/>
  <c r="A19" i="3" l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l="1"/>
  <c r="A40" i="3"/>
  <c r="A41" i="3" s="1"/>
  <c r="D72" i="1" l="1"/>
  <c r="D99" i="1" l="1"/>
  <c r="D54" i="1"/>
  <c r="D57" i="1"/>
  <c r="D109" i="1" l="1"/>
  <c r="D106" i="1"/>
  <c r="D105" i="1"/>
  <c r="D104" i="1"/>
  <c r="D103" i="1"/>
  <c r="D102" i="1"/>
  <c r="D101" i="1"/>
  <c r="D100" i="1"/>
  <c r="D98" i="1"/>
  <c r="D97" i="1"/>
  <c r="D80" i="1"/>
  <c r="D79" i="1"/>
  <c r="D78" i="1"/>
  <c r="D77" i="1"/>
  <c r="D62" i="1"/>
  <c r="D61" i="1"/>
  <c r="D60" i="1"/>
  <c r="D53" i="1"/>
  <c r="D52" i="1"/>
  <c r="D51" i="1"/>
  <c r="D50" i="1"/>
  <c r="D49" i="1"/>
  <c r="D48" i="1"/>
  <c r="D47" i="1"/>
  <c r="D46" i="1"/>
  <c r="D45" i="1"/>
  <c r="D44" i="1"/>
  <c r="D43" i="1"/>
  <c r="D41" i="1"/>
  <c r="D35" i="1"/>
  <c r="D34" i="1"/>
  <c r="D33" i="1"/>
  <c r="D32" i="1"/>
  <c r="D31" i="1"/>
  <c r="D30" i="1"/>
  <c r="D29" i="1"/>
  <c r="D28" i="1"/>
  <c r="D27" i="1"/>
  <c r="D26" i="1"/>
  <c r="D25" i="1"/>
  <c r="D22" i="1"/>
  <c r="D21" i="1"/>
  <c r="D20" i="1"/>
  <c r="D19" i="1"/>
  <c r="D17" i="1"/>
  <c r="D136" i="1"/>
  <c r="D128" i="1"/>
  <c r="D126" i="1"/>
  <c r="D125" i="1"/>
  <c r="D94" i="1"/>
  <c r="D92" i="1"/>
  <c r="D88" i="1"/>
  <c r="D75" i="1"/>
  <c r="D73" i="1"/>
  <c r="D67" i="1"/>
  <c r="D66" i="1"/>
  <c r="D10" i="1"/>
  <c r="D8" i="1"/>
  <c r="D81" i="1" l="1"/>
  <c r="D89" i="1" l="1"/>
</calcChain>
</file>

<file path=xl/sharedStrings.xml><?xml version="1.0" encoding="utf-8"?>
<sst xmlns="http://schemas.openxmlformats.org/spreadsheetml/2006/main" count="700" uniqueCount="390">
  <si>
    <t>2. Bieżące utrzymanie autostrad</t>
  </si>
  <si>
    <t>Grupa nr 2.01 Nawierzchnia dróg krajowych</t>
  </si>
  <si>
    <t>Grupa nr 2.02 Pobocza</t>
  </si>
  <si>
    <t>Grupa nr 2.04 Odwodnienie</t>
  </si>
  <si>
    <t>Grupa nr 2.05 Chodniki, ścieżki rowerowe</t>
  </si>
  <si>
    <t>Grupa nr 2.06 Oznakowanie</t>
  </si>
  <si>
    <t>Grupa nr 2.07 Bezpieczeństwo</t>
  </si>
  <si>
    <t>Grupa nr 2.08 Estetyka</t>
  </si>
  <si>
    <t>Grupa nr 2.09 Urządzenia wspomagające</t>
  </si>
  <si>
    <t>Grupa nr 2.10 Utrzymanie systemów ITS</t>
  </si>
  <si>
    <t>Grupa nr 2.12 Zimowe utrzymanie</t>
  </si>
  <si>
    <t>Grupa nr 2.13 Pozostałe wydatki związane z utrzymaniem sieci dróg krajowych</t>
  </si>
  <si>
    <t>4. Bieżące utrzymanie autostradowych obiektów mostowych</t>
  </si>
  <si>
    <t>Grupa nr 4.01 Utrzymanie czystości</t>
  </si>
  <si>
    <t>Grupa nr 4.02 Roboty naprawcze i konserwacyjne</t>
  </si>
  <si>
    <t>Lp</t>
  </si>
  <si>
    <t>Elementy</t>
  </si>
  <si>
    <t>Jednostka</t>
  </si>
  <si>
    <t>szt.</t>
  </si>
  <si>
    <t>ha</t>
  </si>
  <si>
    <t>km</t>
  </si>
  <si>
    <t>1.1</t>
  </si>
  <si>
    <t>1.2</t>
  </si>
  <si>
    <t>Urządzenia dylatacyjne</t>
  </si>
  <si>
    <t>Łożyska</t>
  </si>
  <si>
    <t>Elementy systemu odwodnienia</t>
  </si>
  <si>
    <t>Otoczenie obiektu</t>
  </si>
  <si>
    <t>1</t>
  </si>
  <si>
    <t>2</t>
  </si>
  <si>
    <t>3</t>
  </si>
  <si>
    <t>4</t>
  </si>
  <si>
    <t>szt.
obiektów</t>
  </si>
  <si>
    <t xml:space="preserve">
Ilość elementu do utrzymania</t>
  </si>
  <si>
    <t>100 m2</t>
  </si>
  <si>
    <t>10 szt.</t>
  </si>
  <si>
    <t>100 szt.</t>
  </si>
  <si>
    <t>1000 m2</t>
  </si>
  <si>
    <t>1 szt.</t>
  </si>
  <si>
    <t xml:space="preserve"> 1 szt.</t>
  </si>
  <si>
    <t>1000 mb</t>
  </si>
  <si>
    <t>kpl</t>
  </si>
  <si>
    <t>Razem wartość netto [PLN]:</t>
  </si>
  <si>
    <t>(4)*(5)*(6)</t>
  </si>
  <si>
    <t xml:space="preserve">Wyszczególnienie </t>
  </si>
  <si>
    <t>Wartość netto [PLN]</t>
  </si>
  <si>
    <t>Lp.</t>
  </si>
  <si>
    <t>SST</t>
  </si>
  <si>
    <t>Przewidywana ilość</t>
  </si>
  <si>
    <t>Cena jedn.</t>
  </si>
  <si>
    <t xml:space="preserve">Wartość [PLN netto] </t>
  </si>
  <si>
    <t>Utrzymanie strukturalne - bieżące utrzymanie dróg</t>
  </si>
  <si>
    <t>-</t>
  </si>
  <si>
    <t>m2</t>
  </si>
  <si>
    <t>Remont cząstkowy nawierzchni z betonu asfaltowego poprzez frezowanie istniejącej nawierzchni na średnią głębokość 5 cm i ułożenie warstwy betonu asfaltowego o średniej grubości 5 cm - łaty do 5 m2</t>
  </si>
  <si>
    <t>Remont cząstkowy nawierzchni z betonu asfaltowego poprzez frezowanie istniejącej nawierzchni na głębokość 5 cm. i ułożenie warstwy betonu asfaltowego o średniej grubości 5 cm - łaty od 5 do 100 m2.</t>
  </si>
  <si>
    <t xml:space="preserve">Remont cząstkowy nawierzchni z betonu cementowego </t>
  </si>
  <si>
    <t>D-05.02.01</t>
  </si>
  <si>
    <t>Remont nawierzchni z kruszywa łamanego stabilizowanego mechanicznie</t>
  </si>
  <si>
    <t>D-06.01.01</t>
  </si>
  <si>
    <t>mb</t>
  </si>
  <si>
    <t>D-06.03.02</t>
  </si>
  <si>
    <t>Ścinka pobocza sposobem mechanicznym przy grubości ścinanego gruntu do 10 cm wraz z załadowaniem na samochód samowyładowczy i odwiezieniem na średnią odległość do 5 km</t>
  </si>
  <si>
    <t>D-05.03.15</t>
  </si>
  <si>
    <t> Likwidacja spękań poprzecznych i podłużnych nawierzchni poprzez wyfrezowanie szczeliny do szerokości 15 mm na głębokość 25 mm i zalanie masą zalewową.</t>
  </si>
  <si>
    <t>Uzupełnienie ubytków w korpusie drogi gruntem niewysadzinowym (pospółką, żwirem, piaskiem grubym), wyprofilowanie pobocza i skarpy, humusowanie i obsianie trawą.</t>
  </si>
  <si>
    <t>m3</t>
  </si>
  <si>
    <t>D-08.05.01.a</t>
  </si>
  <si>
    <t>Wykonanie ścieku terenowego przykrawężnikowego i skarpowego z elementów prefabrykowanych na podsypce cementowo piaskowej gr.5 cm i ławie z betonu C8/10 (B-10)</t>
  </si>
  <si>
    <t>D.07.02.01</t>
  </si>
  <si>
    <t>D.07.05.01</t>
  </si>
  <si>
    <t>……………………………………………………………</t>
  </si>
  <si>
    <t>Utrzymanie strukturalne - bieżące utrzymanie mostów</t>
  </si>
  <si>
    <t>(p)</t>
  </si>
  <si>
    <t>Strefy chodnikowe</t>
  </si>
  <si>
    <t>(p)1</t>
  </si>
  <si>
    <t>M-15.02.10.</t>
  </si>
  <si>
    <t>Likwidacja lokalnych ubytków i uszkodzeń w warstwach nawierzchniowych lub nawierzchnio-izolacjach</t>
  </si>
  <si>
    <r>
      <t>m</t>
    </r>
    <r>
      <rPr>
        <vertAlign val="superscript"/>
        <sz val="10"/>
        <color theme="1"/>
        <rFont val="Calibri"/>
        <family val="2"/>
        <charset val="238"/>
        <scheme val="minor"/>
      </rPr>
      <t>2</t>
    </r>
  </si>
  <si>
    <t>(p)2</t>
  </si>
  <si>
    <t>D-08.02.10.</t>
  </si>
  <si>
    <t>Wyrównanie uskoków i nierówności (poprzez przełożenie) oraz uzupełnienie lokalnych ubytków w chodnikach oraz opaskach dojść do obiektów, wykonanych z drobnowymiarowych elementów betonowych lub kamiennych</t>
  </si>
  <si>
    <t>(p)3</t>
  </si>
  <si>
    <t>M-19.01.10.
 M-20.03.10.</t>
  </si>
  <si>
    <t>Uzupełnienie lub naprawa uszczelnień styków między krawężnikami (spoinowanie) oraz między krawężnikami a elementami chodnikowymi i nawierzchnią</t>
  </si>
  <si>
    <t>m</t>
  </si>
  <si>
    <t>(q)</t>
  </si>
  <si>
    <t>Belki gzymsowe</t>
  </si>
  <si>
    <t>(q)1</t>
  </si>
  <si>
    <t>M-13.01.09.</t>
  </si>
  <si>
    <t>Likwidacja lokalnych ubytków i wykruszeń betonu w elementach betonowych monolitycznych belek gzymsowych</t>
  </si>
  <si>
    <r>
      <t>m</t>
    </r>
    <r>
      <rPr>
        <vertAlign val="superscript"/>
        <sz val="10"/>
        <color theme="1"/>
        <rFont val="Calibri"/>
        <family val="2"/>
        <charset val="238"/>
        <scheme val="minor"/>
      </rPr>
      <t>3</t>
    </r>
  </si>
  <si>
    <t>(q)2</t>
  </si>
  <si>
    <t>M-15.01.10.</t>
  </si>
  <si>
    <t>Renowacja zabezpieczenia antykorozyjnego powierzchni betonowych</t>
  </si>
  <si>
    <t>(q)3</t>
  </si>
  <si>
    <t>M-19.01.10.</t>
  </si>
  <si>
    <t>Uzupełnienie lub naprawa uszczelnień styków i pęknięć pomiędzy prefabrykatami gzymsowymi (spoinowanie) oraz między prefabrykatami a elementami chodnikowymi materiałem klejąco-uszczelniającym</t>
  </si>
  <si>
    <t>(r)</t>
  </si>
  <si>
    <t>Ustroje niosące</t>
  </si>
  <si>
    <t>(r)1</t>
  </si>
  <si>
    <t>Likwidacja lokalnych ubytków i wykruszeń betonu w elementach betonowych ustrojów nośnych</t>
  </si>
  <si>
    <t>(r)2</t>
  </si>
  <si>
    <t>Renowacja zabezpieczenia antykorozyjnego powierzchni betonowych ustrojów nośnych</t>
  </si>
  <si>
    <t>(r)3</t>
  </si>
  <si>
    <t>M-14.02.10</t>
  </si>
  <si>
    <t>Renowacja malarskiej powłoki antykorozyjnej elementów stalowych ustrojów nośnych</t>
  </si>
  <si>
    <t>(s)</t>
  </si>
  <si>
    <t>Podpory</t>
  </si>
  <si>
    <t>(s)1</t>
  </si>
  <si>
    <t xml:space="preserve">Likwidacja lokalnych ubytków i wykruszeń betonu w elementach betonowych </t>
  </si>
  <si>
    <t>(s)2</t>
  </si>
  <si>
    <t>Renowacja zabezpieczenia antykorozyjnego powierzchni betonowych podpór</t>
  </si>
  <si>
    <t>(s)3</t>
  </si>
  <si>
    <t>Renowacja malarskiej powłoki antykorozyjnej elementów stalowych podpór</t>
  </si>
  <si>
    <t>(t)</t>
  </si>
  <si>
    <t>(t)1</t>
  </si>
  <si>
    <t>M-14.02.10.</t>
  </si>
  <si>
    <t>Renowacja malarskiej powłoki antykorozyjnej elementów stalowych urządzenia dylatacyjnego (łącznie z blachami maskującymi szczeliny dylatacyjne, śrubami mocującymi elementy dylatacji oraz ewentualnymi elementami odwodnienia dylatacji).</t>
  </si>
  <si>
    <t>(t)2</t>
  </si>
  <si>
    <t>Uszczelnianie (klejąco-uszczelniającym kitem wykonanym na bazie elastomeru poliuretanowego) styków elementów pomostu takich jak krawężniki, kapy chodnikowe, deski gzymsowe itp. z elementami urządzeń dylatacyjnych</t>
  </si>
  <si>
    <t>(t)3</t>
  </si>
  <si>
    <t>M-18.01.12.</t>
  </si>
  <si>
    <t>Wymiana uszkodzonych wkładek dylatacji modułowych</t>
  </si>
  <si>
    <t>(t)4</t>
  </si>
  <si>
    <t>M-20.03.10.</t>
  </si>
  <si>
    <t>Uszczelnienie styków urządzeń dylatacyjnych z warstwami nawierzchniowymi</t>
  </si>
  <si>
    <t>(t)5</t>
  </si>
  <si>
    <t>M-18.01.11.</t>
  </si>
  <si>
    <t>Likwidacja spękań (i rozszczelnień styków) w przypadku bitumicznych przykryć dylatacyjnych.</t>
  </si>
  <si>
    <t>(u)</t>
  </si>
  <si>
    <t>(u)1</t>
  </si>
  <si>
    <t>Renowacja malarskiej powłoki antykorozyjnej stalowych elementów łożysk (łącznie z elementami ich zakotwień)</t>
  </si>
  <si>
    <t>(u)2</t>
  </si>
  <si>
    <t>M-17.01.10.</t>
  </si>
  <si>
    <t>Uzupełnienie lokalnych ubytków podlewek podłożyskowych</t>
  </si>
  <si>
    <t>(u)3</t>
  </si>
  <si>
    <t>Wymianę skorodowanych łączników</t>
  </si>
  <si>
    <t>(v)</t>
  </si>
  <si>
    <t>(v)1</t>
  </si>
  <si>
    <t>Renowacja malarskiej powłoki antykorozyjnej elementów stalowych systemu odwodnienia (rur lub rynien stalowych i żeliwnych oraz elementów zamocowania przewodów instalacji odwodnieniowej do konstrukcji obiektu mostowego)</t>
  </si>
  <si>
    <t>(v)2</t>
  </si>
  <si>
    <t>M-16.01.10.</t>
  </si>
  <si>
    <t>Naprawa uszkodzonych elementów systemu odwodnienia (dotyczy elementów kolektora)</t>
  </si>
  <si>
    <t>(v)3</t>
  </si>
  <si>
    <t>Naprawa uszkodzeń prefabrykowanych, skarpowych ścieków odwadniających</t>
  </si>
  <si>
    <t>(v)4</t>
  </si>
  <si>
    <t xml:space="preserve">Wstawienie kratki ściekowej wpustu w przypadku zniszczenia lub kradzieży </t>
  </si>
  <si>
    <t>(v)5</t>
  </si>
  <si>
    <t>Wstawienie górnej pokrywy wpustu krawężnikowo-jezdnego w przypadku zniszczenia lub kradzieży</t>
  </si>
  <si>
    <t>(w)</t>
  </si>
  <si>
    <t>(w)1</t>
  </si>
  <si>
    <t>M-20.03.11
D-08.02.10</t>
  </si>
  <si>
    <t>Wyrównanie uskoków i nierówności (poprzez przełożenie) oraz uzupełnianie lokalnych ubytków w umocnieniach stożków i skarp, chodnikach, opaskach wykonanych z  elementów betonowych lub kamiennych oraz w elementach wyposażenia znajdujących się w bezpośrednim sąsiedztwie obiektu</t>
  </si>
  <si>
    <t>(w)2</t>
  </si>
  <si>
    <t>M-20.03.11</t>
  </si>
  <si>
    <t>Uzupełnienie brakujących elementów w umocnieniach skarp i stożków wykonanych z elementów betonowych lub kamiennych</t>
  </si>
  <si>
    <t>(w)3</t>
  </si>
  <si>
    <t>Naprawa rozszczelnień i pęknięć powstałych między prefabrykatami umocnień</t>
  </si>
  <si>
    <t>(w)4</t>
  </si>
  <si>
    <t>M-11.01.10.</t>
  </si>
  <si>
    <t>Uzupełnianie lokalnych wyrw, zapadlisk i ubytków ziemi w stożkach i skarpach</t>
  </si>
  <si>
    <t>(w)5</t>
  </si>
  <si>
    <t>Renowacja malarskiej powłoki antykorozyjnej elementów stalowych balustrad schodów skarpowych</t>
  </si>
  <si>
    <t>(w)6</t>
  </si>
  <si>
    <t>Likwidacja lokalnych ubytków i wykruszeń betonu w prefabrykatach schodów skarpowych oraz w prefabrykowanych i monolitycznych ścianach oporowych</t>
  </si>
  <si>
    <t>(w)7</t>
  </si>
  <si>
    <t>M-20.01.25.</t>
  </si>
  <si>
    <t>Naprawa uszkodzeń siatek koszy i materacy gabionowych z uzupełnieniem wypełnienia koszy oraz uzupełnienie narzutów kamiennych</t>
  </si>
  <si>
    <t>(w)8</t>
  </si>
  <si>
    <t>M-20.01.26</t>
  </si>
  <si>
    <t>Oczyszczenie dna cieku wodnego z profilowaniem</t>
  </si>
  <si>
    <t>szt</t>
  </si>
  <si>
    <t>Odtworzenie rowu o szerokości dna 0,5 m przy głębokości zamulenia do 1,0 m wraz z w budowaniem w nasyp (grunt z oberwanej skarpy nasypu)</t>
  </si>
  <si>
    <t>Odmulenie rowów z namułu grub do 20 cm z wbudowaniem urobku w nasyp oraz profilowaniem skarp</t>
  </si>
  <si>
    <t>Wykonanie rowów przydrożnych wzdłuż dróg dojazdowych z częściowym odwozem urobku w miejsce wskazane przez Wykonawcę.</t>
  </si>
  <si>
    <t>Remont cząstkowy poprzez rozbiórkę i ponowne ułożenie wraz z wykonaniem podsypki cementowo-piaskowej grub. 3 cm  nawierzchni chodników z kostki brukowej betonowej</t>
  </si>
  <si>
    <t>Roboty naprawcze drenarskie demontaż,wykonanie, uzupełnienie drenażu, zdemontowanie i montaż rur drenarskich lub zbieraczy drenarskich, obsypanie kruszywem (z kosztem zniszczonych rur drenarskich i kruszywem do obsypki), naprawy studni drenarskich</t>
  </si>
  <si>
    <t>Regulacja drzwi ewakuacyjnych w ekranach, wymiana i/ lub uzupełnienie samozamykaczy, zamków, śrub śrub rzymskich, zawiasów, stężeń wraz z kosztem materiałow j/w.</t>
  </si>
  <si>
    <t>Uzupełnianie poboczy kruszywem (drogi dojazdowe) z kruszywa łamanego o ziarnach  większych od 8 mm, stabilizowanego mechanicznie zamkniętego powierzchniowym utrwaleniem emulsją asfaltową gr.15 cm</t>
  </si>
  <si>
    <t>Wymiana i/ lub uzupełnienie tabliczek informacyjnych typu wyjście ewakuacyjne, uwaga, urzadzenie elektryczne, zasuwa, hydrant itp.</t>
  </si>
  <si>
    <t>Renowacja malarskiej powłoki antykorozyjnej elementów stalowych ekranów akustycznych, balustrad, barierek, słupów oswietleniowych itp.</t>
  </si>
  <si>
    <t>Naprawa i profilowanie oberwanych skarp. Profil skarpy należy odtworzyć do istniejącego profilu nasypu . Naprawę  należy dokonać przez schodkowanie istniejącej skarpy, uzupełnienie, wyprofilowanie i zagęszczenie gruntu nasypowego (300 m3 - grunt pozyskany z odzysku z odmulenia rowów z oberwanej skarpy, 100 m3 - grunt z dowozu).</t>
  </si>
  <si>
    <t>Wykonanie umocnienia skarp koszami siatkowo kamiennymi o wymiarach  w dwóch rzędach</t>
  </si>
  <si>
    <t>Wykonanie umocnienia skarp  materacami siatkowo-kamiennymi na płask grub. 0,5 m ułożonymi na geowłókninie.</t>
  </si>
  <si>
    <t xml:space="preserve">Zamontowanie w istniejacej konstrukcji jezdni odwodnień liniowych  (maksymalna klasa obciążenia E600 wg PN-EN 1433:2005)  szerokości 40 cm i głębokości min 30 cm typu ciężkiego z rusztemn żeliwnym wraz ze wszystkimi  robotami towarzyszącymi (rozbiórka nawierzchni, montaż odwodnienia, uszczelenienie styków z nawierzchnią). </t>
  </si>
  <si>
    <t>Umocnienie skarp i dna rowu elementami prefabrykowanymi na podsypce cementowo-piaskowej grub. 5 cm.</t>
  </si>
  <si>
    <t>Uzupełnienie podbudowy z kruszywa niesortowanego gr. 30 cm pod nawierzchnie z kostki brukowej.</t>
  </si>
  <si>
    <t>Ułożenie obrzeży betonowych 30x8cm na podsypce cementowo-piaskowej.</t>
  </si>
  <si>
    <t>Wykonanie przykanalików z odwodnienń liniowych na podsypce piaskowej gr. 10 cm z rur PEHD  fi 200 mm do istniejących studzienek ściekowych lub rewizyjnych. Montaż wraz ze wszystkimi robotami towarzyszącymi.</t>
  </si>
  <si>
    <t>Wykonanie studzienki ściekowej o głębokości 1,50 m z wpustem ulicznym żeliwnym i osadnikiem wraz z wykonaniem odpływu przykanalikiem z rury PEHD 200 mm o długości 3,0 m do istniejącej studni kanalizacyjnej.</t>
  </si>
  <si>
    <t>Wykonanie podbudowy z kruszywa łamanego grub. 25 cm na zjazdach.</t>
  </si>
  <si>
    <t>Umocnienie wlotów i wylotów przepustów pod zjazdami z kostki brukowej grub 6 cm na podyspce cem.-piask. grub 10 cm.</t>
  </si>
  <si>
    <t>Wykonanie przepustów pod zjazdami z rur PEHD  średnicy 40 cm.</t>
  </si>
  <si>
    <t>Montaż  słupków hektometrowych co 200m wzdłuż dróg serwisowych przy ogrodzeniu drogi po obu stronach drogi obsługiwanej przez drogę serwisową.</t>
  </si>
  <si>
    <t>Wycinka drzew w pasie drogowym niezależnie od  średnicy z przewozem drewna na OUA Rzeszów</t>
  </si>
  <si>
    <t>D-04.04.02</t>
  </si>
  <si>
    <t>D-08.03.01</t>
  </si>
  <si>
    <t>D.01.02.01</t>
  </si>
  <si>
    <t>D-06.02.01</t>
  </si>
  <si>
    <t>D-03.02.01</t>
  </si>
  <si>
    <t>D-10.01.01</t>
  </si>
  <si>
    <t>DM.00.00.00</t>
  </si>
  <si>
    <t>1.3</t>
  </si>
  <si>
    <t>rycz.</t>
  </si>
  <si>
    <t xml:space="preserve">Wartość netto za utrzymanie elementu
[PLN] 
</t>
  </si>
  <si>
    <t>Znaki pionowe typu A,B,C,D,E,F,W,T -zakup, dostawa, montaż (tarcza, konstrukcja wsp., słupek, fundament) typ zgodny z wystepującym na autostradzie A4</t>
  </si>
  <si>
    <t>Bariery energochłonne (w zakresie: jezdnie zasadnicze; pasy awaryjne; łącznice; pasy włączeń i wyłączeń; przejazdy awaryjne; jezdnie na OUA, MOP, MPO; dróg poprzecznych) ( zakup, dostawa, montaż) - wszystkie typy</t>
  </si>
  <si>
    <t>Bariery energochłonne (drogi dojazdowe, technologiczne, pozostałe) (zakup,dostawa,montaż) - wszystkie typy</t>
  </si>
  <si>
    <t>Nr formularza</t>
  </si>
  <si>
    <t>Formularz 2.1.</t>
  </si>
  <si>
    <t>..............................</t>
  </si>
  <si>
    <t>......................................................................</t>
  </si>
  <si>
    <t>Data</t>
  </si>
  <si>
    <t>Przedstawiciel Wykonawcy/Wykonawca</t>
  </si>
  <si>
    <t>…………………………</t>
  </si>
  <si>
    <t>(nazwa Wykonawcy/Wykonawców) …………………………………………….</t>
  </si>
  <si>
    <t>(nazwa Wykonawcy/Wykonawców) …………………………………</t>
  </si>
  <si>
    <t>Razem netto [PLN]:</t>
  </si>
  <si>
    <t>VAT 23% [PLN]:</t>
  </si>
  <si>
    <t>Razem brutto [PLN]:</t>
  </si>
  <si>
    <t>Formularz Cenowy - utrzymanie rutynowe (BUD, ZUD i BUM)</t>
  </si>
  <si>
    <t>Formularz Cenowy - utrzymanie strukturalne  - bieżące utrzymanie dróg (BUD)</t>
  </si>
  <si>
    <t>Formularz Cenowy - utrzymanie strukturalne - bieżące utrzymanie mostów (BUM)</t>
  </si>
  <si>
    <t>Formularz Cenowy 2.1.a</t>
  </si>
  <si>
    <t>Formularz Cenowy 2.1.b</t>
  </si>
  <si>
    <t>Formularz Cenowy 2.1.c</t>
  </si>
  <si>
    <t>Formularz 2.1.a</t>
  </si>
  <si>
    <t>Formularz 2.1.b</t>
  </si>
  <si>
    <t>Formularz 2.1.c</t>
  </si>
  <si>
    <r>
      <rPr>
        <b/>
        <sz val="16"/>
        <color theme="1"/>
        <rFont val="Calibri"/>
        <family val="2"/>
        <charset val="238"/>
        <scheme val="minor"/>
      </rPr>
      <t>FORMULARZ CENOWY - utrzymanie strukturalne - bieżące utrzymanie mostów (BUM)</t>
    </r>
    <r>
      <rPr>
        <b/>
        <sz val="12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CAŁOROCZNE KOMPLEKSOWE UTRZYMANIE AUTOSTRADY A4, DROGI EKSPRESOWEJ S19 I DRÓG KRAJOWYCH NR 97, NR 9 i NR 94 ADMINISTROWANYCH PRZEZ GENERALNĄ DYREKCJĘ DRÓG KRAJOWYCH I AUTOSTRAD ODDZIAŁ W RZESZOWIE  Z PODZIAŁEM NA DWA ZADANIA.
ZADANIE NR 1 : CAŁOROCZNE KOMPLEKSOWE UTRZYMANIE AUTOSTRADY A4, DROGI EKSPRESOWEJ S19 I DRÓG KRAJOWYCH NR 97, NR 9 i NR 94 
NA ODCINKACH:
• A4 od km 552+229 do km 581+092
• S19 od km 460 +141 do km 467+476 i od km 467+476 do km 478+878,31
• Droga krajowa nr 97 od km 0 +000 do km 2+286
• Droga krajowa nr 9 od km 188 +909 do km 189+427
• Droga krajowa nr 94 od km 586+933 do 587+513</t>
    </r>
  </si>
  <si>
    <r>
      <rPr>
        <b/>
        <sz val="16"/>
        <color theme="1"/>
        <rFont val="Calibri"/>
        <family val="2"/>
        <charset val="238"/>
        <scheme val="minor"/>
      </rPr>
      <t>FORMULARZ CENOWY - utrzymanie strukturalne  - bieżące utrzymanie dróg (BUD)</t>
    </r>
    <r>
      <rPr>
        <b/>
        <sz val="12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CAŁOROCZNE KOMPLEKSOWE UTRZYMANIE AUTOSTRADY A4, DROGI EKSPRESOWEJ S19 I DRÓG KRAJOWYCH NR 97, NR 9 i NR 94 ADMINISTROWANYCH PRZEZ GENERALNĄ DYREKCJĘ DRÓG KRAJOWYCH I AUTOSTRAD ODDZIAŁ W RZESZOWIE Z PODZIAŁEM NA DWA ZADANIA.
ZADANIE NR 1 : CAŁOROCZNE KOMPLEKSOWE UTRZYMANIE AUTOSTRADY A4, DROGI EKSPRESOWEJ S19 I DRÓG KRAJOWYCH NR 97, NR 9 i NR 94 
NA ODCINKACH:
• A4 od km 552+229 do km 581+092
• S19 od km 460 +141 do km 467+476 i od km 467+476 do km 478+878,31
• Droga krajowa nr 97 od km 0 +000 do km 2+286
• Droga krajowa nr 9 od km 188 +909 do km 189+427
• Droga krajowa nr 94 od km 586+933 do 587+513</t>
    </r>
  </si>
  <si>
    <t>FORMULARZ CENOWY - ZESTAWIENIE ZBIORCZE                                                                                                                                                                                                                                                     CAŁOROCZNE KOMPLEKSOWE UTRZYMANIE AUTOSTRADY A4, DROGI EKSPRESOWEJ S19 I DRÓG KRAJOWYCH NR 97, NR 9 i NR 94 ADMINISTROWANYCH PRZEZ GENERALNĄ DYREKCJĘ DRÓG KRAJOWYCH I AUTOSTRAD ODDZIAŁ W RZESZOWIE Z PODZIAŁEM NA DWA ZADANIA.
ZADANIE NR 1 : CAŁOROCZNE KOMPLEKSOWE UTRZYMANIE AUTOSTRADY A4, DROGI EKSPRESOWEJ S19 I DRÓG KRAJOWYCH NR 97, NR 9 i NR 94 NA ODCINKACH:
• A4 od km 552+229 do km 581+092
• S19 od km 460 +141 do km 467+476 i od km 467+476 do km 478+878,31
• Droga krajowa nr 97 od km 0 +000 do km 2+286
• Droga krajowa nr 9 od km 188 +909 do km 189+427
• Droga krajowa nr 94 od km 586+933 do 587+513</t>
  </si>
  <si>
    <t>5</t>
  </si>
  <si>
    <t>Elementy bezpieczeństwa ruchu</t>
  </si>
  <si>
    <t>D-05.03.16</t>
  </si>
  <si>
    <t>D-05.03.23</t>
  </si>
  <si>
    <t>D-06.04.01.21</t>
  </si>
  <si>
    <t>D-06.04.01.11 D-06.04.01.21</t>
  </si>
  <si>
    <t>D-06.04.01.a</t>
  </si>
  <si>
    <t>D-02.03.01</t>
  </si>
  <si>
    <t>D.07.02.02</t>
  </si>
  <si>
    <t>wg OPZ</t>
  </si>
  <si>
    <t xml:space="preserve">Remont cząstkowy nawierzchni z SMA poprzez frezowanie istniejącej nawierzchni na głębokość do 4 cm i ułożenie warstwy SMA o grubości 4 cm </t>
  </si>
  <si>
    <t>D-05.03.11 
D-05.03.13</t>
  </si>
  <si>
    <t>D-05.03.11 
D-05.03.17_11</t>
  </si>
  <si>
    <t xml:space="preserve">D-05.03.11 
D-05.03.17_11 </t>
  </si>
  <si>
    <t>Nawierzchnia (jezdnie zasadnicze + pasy awaryjne + łącznice + pasy włączeń i wyłączeń + przejazdy awaryjne + OUA, MOP, PPO )</t>
  </si>
  <si>
    <t>Nawierzchnia z betonu cementowego</t>
  </si>
  <si>
    <t xml:space="preserve">Nawierzchnia dróg kategorii innej niż krajowa zlokalizowanych w pasie drogowym </t>
  </si>
  <si>
    <t>Nawierzchnia dróg dojazdowych bitumicznych (naprawy i remonty)</t>
  </si>
  <si>
    <t xml:space="preserve">Nawierzchnia dróg dojazdowych (żwirowych) (naprawy i remonty)  </t>
  </si>
  <si>
    <t xml:space="preserve">Nawierzchnia dróg dojazdowych (z płyt ażurowych) (naprawy i remonty)  </t>
  </si>
  <si>
    <t xml:space="preserve">Nawierzchnia dróg technologicznych (z płyt ażurowych) (naprawy i remonty) </t>
  </si>
  <si>
    <t xml:space="preserve">Pobocza (ulepszone, ziemne) </t>
  </si>
  <si>
    <t xml:space="preserve">Rowy otwarte nieumocnione </t>
  </si>
  <si>
    <t>Rowy otwarte umocnione</t>
  </si>
  <si>
    <t xml:space="preserve">Separatory </t>
  </si>
  <si>
    <t>Ścieki przykrawędziowe i skarpowe</t>
  </si>
  <si>
    <t>Ścieki korytkowe</t>
  </si>
  <si>
    <t xml:space="preserve">Zbiornik retencyjny i retencyjno oczyszczający </t>
  </si>
  <si>
    <t xml:space="preserve">Studnie rewizyjne </t>
  </si>
  <si>
    <t xml:space="preserve">Wpusty </t>
  </si>
  <si>
    <t xml:space="preserve">Wodociągi </t>
  </si>
  <si>
    <t xml:space="preserve">Kanalizacja deszczowa </t>
  </si>
  <si>
    <t xml:space="preserve">Kanalizacja sanitarna </t>
  </si>
  <si>
    <t xml:space="preserve">Oczyszczalnie </t>
  </si>
  <si>
    <t xml:space="preserve">Przepompownie </t>
  </si>
  <si>
    <t xml:space="preserve">Zbiornik p.poż </t>
  </si>
  <si>
    <t xml:space="preserve">Sieć c.o. </t>
  </si>
  <si>
    <t xml:space="preserve">Piaskownik </t>
  </si>
  <si>
    <t xml:space="preserve">Zbiornik retencyjno wyrównawczy podziemny </t>
  </si>
  <si>
    <t xml:space="preserve">Osadnik </t>
  </si>
  <si>
    <t xml:space="preserve">Poletka rozsączające </t>
  </si>
  <si>
    <t xml:space="preserve">Studnie osadnikowo-wlotowe </t>
  </si>
  <si>
    <t>Chodniki (naprawy, remonty bieżące) na OUA, MOP, PPO</t>
  </si>
  <si>
    <t xml:space="preserve">Oznakowanie poziome cienkowarstwowe </t>
  </si>
  <si>
    <t xml:space="preserve">Oznakowanie poziome grubowarstwowe </t>
  </si>
  <si>
    <t>Oznakowanie poziome strukturalne</t>
  </si>
  <si>
    <t>Znaki pionowe wielkie</t>
  </si>
  <si>
    <t xml:space="preserve">Znaki pionowe duże, średnie, małe </t>
  </si>
  <si>
    <t>Znaki pionowe aktywne- duże średnie i małe (wraz z bateriami słonecznymi i akumulatorami)</t>
  </si>
  <si>
    <t xml:space="preserve">Punktowe elementy odblaskowe na barierach oraz w jezdni </t>
  </si>
  <si>
    <t xml:space="preserve">Słupki hektometrowe, prowadzące </t>
  </si>
  <si>
    <t>Bramownice i inne konstrukcje wsporcze nad jezdniami</t>
  </si>
  <si>
    <t>Punkty referencyjne na jezdni</t>
  </si>
  <si>
    <t>Słupki referencyjne (odnowienie, wymiana zniszczonego)</t>
  </si>
  <si>
    <t>Graniczniki pasa drogowego (w tym świadki)</t>
  </si>
  <si>
    <t xml:space="preserve">Bariery energochłonne (w zakresie: jezdnie zasadnicze; pasy awaryjne; łącznice; pasy włączeń i wyłączeń; przejazdy awaryjne; jezdnie na OUA, MOP, MPO; dróg poprzecznych , technologicznych i pozostałych) </t>
  </si>
  <si>
    <t>Elementy BRD energochłonne (poduszki zderzeniowe)</t>
  </si>
  <si>
    <t>Osłony przeciwolśnieniowe w pasie dzielącym</t>
  </si>
  <si>
    <t xml:space="preserve">Ekrany przeciwolśnieniowe/akustyczne </t>
  </si>
  <si>
    <t xml:space="preserve">Ogrodzenia </t>
  </si>
  <si>
    <t>Bramy</t>
  </si>
  <si>
    <t xml:space="preserve">Furtki </t>
  </si>
  <si>
    <t xml:space="preserve">Separatory ruchu </t>
  </si>
  <si>
    <t>Lampy U-35 tworzące falę świetlną wraz z tablicami U-3 na podstawach oraz akumulator z obudową do przykręcenia do gruntu</t>
  </si>
  <si>
    <t>Oznakowanie poziome (cienkowarstwowe, grubowarstwowe, strukturalne)</t>
  </si>
  <si>
    <t xml:space="preserve">Znaki pionowe wielkie </t>
  </si>
  <si>
    <t>Znaki pionowe duże, średnie, małe</t>
  </si>
  <si>
    <t>Znaki pionowe duże, średnie, małe - aktywne</t>
  </si>
  <si>
    <t>Słupki hektometrowe, prowadzące</t>
  </si>
  <si>
    <t>Bariery energochłonne (w zakresie: jezdnie zasadnicze; pasy awaryjne; łącznice; pasy włączeń i wyłączeń; przejazdy awaryjne; jezdnie na OUA, MOP, PPO; dróg poprzecznych , technologicznych i pozostałych)</t>
  </si>
  <si>
    <t xml:space="preserve">Elementy BRD energochłonne (poduszki zderzeniowe) </t>
  </si>
  <si>
    <t xml:space="preserve">Osłony przeciwolśnieniowe w pasie dzielącym </t>
  </si>
  <si>
    <t xml:space="preserve">Ekrany akustyczne (mycie) </t>
  </si>
  <si>
    <t xml:space="preserve">Powierzchnia terenu do koszenia </t>
  </si>
  <si>
    <t xml:space="preserve">Chodniki (utrzymanie czystości) </t>
  </si>
  <si>
    <t xml:space="preserve">Nawierzchnia parkingów, placów manewrowych, miejsc do kontroli
i miejsc pod kolumny awaryjne (utrzymanie czystości) </t>
  </si>
  <si>
    <t>Nawierzchnia (jezdnie zasadnicze + pasy awaryjne + łącznice + pasy włączeń i wyłączeń + przejazdy awaryjne) (utrzymanie czystości)</t>
  </si>
  <si>
    <t xml:space="preserve">Nawierzchnia (jezdnie na OUA, MOP, MPO) (utrzymanie czystości) </t>
  </si>
  <si>
    <t xml:space="preserve">Nawierzchnia dróg kategorii innej niż krajowa zlokalizowanych w pasie drogowym (utrzymanie czystości) </t>
  </si>
  <si>
    <t xml:space="preserve">Nawierzchnia dróg dojazdowych bitumicznych (utrzymanie czystości) </t>
  </si>
  <si>
    <t xml:space="preserve">Nawierzchnia dróg dojazdowych (żwirowych) (utrzymanie czystości) </t>
  </si>
  <si>
    <t xml:space="preserve">Nawierzchnia dróg dojazdowych (z płyt ażurowych) (utrzymanie czystości, koszenie) </t>
  </si>
  <si>
    <t xml:space="preserve">Nawierzchnia dróg technologicznych (z płyt ażurowych) (utrzymanie czystości, koszenie) </t>
  </si>
  <si>
    <t xml:space="preserve">Karpy na przejściach dla zwierząt </t>
  </si>
  <si>
    <t>Kłody na przejściach dla zwierząt</t>
  </si>
  <si>
    <t>Kamienie na przejściach dla zwierząt</t>
  </si>
  <si>
    <t>Wynajem, dostawa, ustawienie i utrzymanie czystości w przenośnych toaletach</t>
  </si>
  <si>
    <t>Stacje transformatorowe</t>
  </si>
  <si>
    <t>Punkty świetlne (oświetlenie)</t>
  </si>
  <si>
    <t xml:space="preserve">Zasilanie awaryjne (agregaty prądotwórcze) </t>
  </si>
  <si>
    <t xml:space="preserve">Wygrodzenia herpetologiczne </t>
  </si>
  <si>
    <t xml:space="preserve">Sieć drenarska </t>
  </si>
  <si>
    <t xml:space="preserve">Sieć elektroenergetyczna dla potrzeb łącz. Autostrad. </t>
  </si>
  <si>
    <t xml:space="preserve">Kanalizacja teletechniczna </t>
  </si>
  <si>
    <t xml:space="preserve">Sieć teletechniczna w kanalizacji </t>
  </si>
  <si>
    <t xml:space="preserve">Studnie kablowe teletechniczne </t>
  </si>
  <si>
    <t xml:space="preserve">Stacje meteo </t>
  </si>
  <si>
    <t xml:space="preserve">Kamery do monitoringu </t>
  </si>
  <si>
    <t>Nawierzchnia (jezdnie zasadnicze + pasy awaryjne + łącznice + pasy włączeń i wyłączeń + przejazdy awaryjne)</t>
  </si>
  <si>
    <t>Nawierzchnia (jezdnie na OUA, MOP, PPO)</t>
  </si>
  <si>
    <t>Nawierzchnia dróg kategorii innej niż krajowa zlokalizowanych w pasie drogowym</t>
  </si>
  <si>
    <t xml:space="preserve">Nawierzchnia dróg dojazdowych bitumicznych  </t>
  </si>
  <si>
    <t xml:space="preserve">Nawierzchnia parkingów, placów manewrowych, miejsc do kontroli          i miejsc pod kolumny awaryjne </t>
  </si>
  <si>
    <t>Nawierzchnia dróg dojazdowych (z płyt ażurowych)</t>
  </si>
  <si>
    <t>Obwód Utrzymania Autostrady OUA Rzeszów z wyposażeniem</t>
  </si>
  <si>
    <t>Miejsce Obsługi Podróżnych (MOP Bratkowice) z wyposażeniem</t>
  </si>
  <si>
    <t>Miejsce Obsługi Podróżnych (MOP Dąbry) z wyposażeniem</t>
  </si>
  <si>
    <t>Rutynowe objazdy w ramach patrolu Drogi</t>
  </si>
  <si>
    <t>Realizacja działań zgodnie z Planem Działań Ratowniczych</t>
  </si>
  <si>
    <t>Pełnienie całodobowych dyżurów</t>
  </si>
  <si>
    <t>Utrzymanie innych, nie wymienionych wyżej elementów oraz wykonywanie pozostałych prac i czynności utrzymaniowych wynikających z realizacji umowy</t>
  </si>
  <si>
    <t>Utrzymanie czystości - obiekty mostowe</t>
  </si>
  <si>
    <t>Utrzymanie czystości - przepusty</t>
  </si>
  <si>
    <t>Urządzenia dylatacyjne - modułowe</t>
  </si>
  <si>
    <t>Łożyska garnkowe</t>
  </si>
  <si>
    <t>Łożyska elastomerowe</t>
  </si>
  <si>
    <t xml:space="preserve">Zabezpieczenie elementów systemu odwodnienia obiektu mostowego </t>
  </si>
  <si>
    <t xml:space="preserve">Konserwacja umocnień skarp i stożków obiektu inżynierskiego </t>
  </si>
  <si>
    <t>Konserwacja poręczy ochronnych, osłon przeciwporażeniowych i balustrad</t>
  </si>
  <si>
    <t>1.1
1.2</t>
  </si>
  <si>
    <t>2.1
2.2</t>
  </si>
  <si>
    <t>3.1
3.2</t>
  </si>
  <si>
    <t>4.1
4.2</t>
  </si>
  <si>
    <t>5.1
5.2</t>
  </si>
  <si>
    <t>6.1
6.2</t>
  </si>
  <si>
    <t>7.1
7.2</t>
  </si>
  <si>
    <t>8.1
8.2</t>
  </si>
  <si>
    <t>9.1
9.2</t>
  </si>
  <si>
    <t>10.1
10.2</t>
  </si>
  <si>
    <t>11.1
11.2</t>
  </si>
  <si>
    <t>12.1
12.2</t>
  </si>
  <si>
    <t>13.1
13.2</t>
  </si>
  <si>
    <t>14.1
14.2</t>
  </si>
  <si>
    <t>15.1
15.2</t>
  </si>
  <si>
    <t>16.1
16.2</t>
  </si>
  <si>
    <t>17.1
17.2</t>
  </si>
  <si>
    <t>18.1
18.2</t>
  </si>
  <si>
    <t>19.1
19.2</t>
  </si>
  <si>
    <t>20.1
20.2</t>
  </si>
  <si>
    <r>
      <t xml:space="preserve">Szacunkowa ilość m-cy pobierania </t>
    </r>
    <r>
      <rPr>
        <b/>
        <sz val="10"/>
        <rFont val="Calibri"/>
        <family val="2"/>
        <charset val="238"/>
        <scheme val="minor"/>
      </rPr>
      <t xml:space="preserve">wynagrodzenia cyklicznego </t>
    </r>
    <r>
      <rPr>
        <sz val="10"/>
        <rFont val="Calibri"/>
        <family val="2"/>
        <charset val="238"/>
        <scheme val="minor"/>
      </rPr>
      <t xml:space="preserve">
za utrzymania elementu  zgodnie z warunkami OPZ </t>
    </r>
  </si>
  <si>
    <r>
      <t xml:space="preserve">Wartość jednostkowa netto miesięcznego </t>
    </r>
    <r>
      <rPr>
        <b/>
        <sz val="10"/>
        <rFont val="Calibri"/>
        <family val="2"/>
        <charset val="238"/>
        <scheme val="minor"/>
      </rPr>
      <t xml:space="preserve">wynagrodzenia cyklicznego </t>
    </r>
    <r>
      <rPr>
        <sz val="10"/>
        <rFont val="Calibri"/>
        <family val="2"/>
        <charset val="238"/>
        <scheme val="minor"/>
      </rPr>
      <t xml:space="preserve">
 za utrzymania elementu  zgodnie 
z warunkami OPZ
[PLN/jedn/m-c]</t>
    </r>
  </si>
  <si>
    <r>
      <t xml:space="preserve">Chodniki (naprawy, remonty bieżące) - </t>
    </r>
    <r>
      <rPr>
        <b/>
        <sz val="10"/>
        <rFont val="Calibri"/>
        <family val="2"/>
        <charset val="238"/>
        <scheme val="minor"/>
      </rPr>
      <t xml:space="preserve">pozostałe </t>
    </r>
  </si>
  <si>
    <r>
      <t xml:space="preserve">Zieleń (nasadzenia drzew, krzewów i pozostałych)- </t>
    </r>
    <r>
      <rPr>
        <b/>
        <sz val="10"/>
        <rFont val="Calibri"/>
        <family val="2"/>
        <charset val="238"/>
        <scheme val="minor"/>
      </rPr>
      <t>drzewa</t>
    </r>
    <r>
      <rPr>
        <sz val="10"/>
        <rFont val="Calibri"/>
        <family val="2"/>
        <charset val="238"/>
        <scheme val="minor"/>
      </rPr>
      <t xml:space="preserve"> </t>
    </r>
  </si>
  <si>
    <r>
      <t xml:space="preserve">Zieleń (nasadzenia drzew, krzewów i pozostałych) - </t>
    </r>
    <r>
      <rPr>
        <b/>
        <sz val="10"/>
        <rFont val="Calibri"/>
        <family val="2"/>
        <charset val="238"/>
        <scheme val="minor"/>
      </rPr>
      <t>krzewy</t>
    </r>
    <r>
      <rPr>
        <sz val="10"/>
        <rFont val="Calibri"/>
        <family val="2"/>
        <charset val="238"/>
        <scheme val="minor"/>
      </rPr>
      <t xml:space="preserve"> </t>
    </r>
  </si>
  <si>
    <r>
      <t xml:space="preserve">Zieleń (nasadzenia drzew, krzewów i pozostałych) - </t>
    </r>
    <r>
      <rPr>
        <b/>
        <sz val="10"/>
        <rFont val="Calibri"/>
        <family val="2"/>
        <charset val="238"/>
        <scheme val="minor"/>
      </rPr>
      <t xml:space="preserve">pnącza </t>
    </r>
  </si>
  <si>
    <r>
      <t xml:space="preserve">Zieleń (nasadzenia drzew, krzewów i pozostałych) - </t>
    </r>
    <r>
      <rPr>
        <b/>
        <sz val="10"/>
        <rFont val="Calibri"/>
        <family val="2"/>
        <charset val="238"/>
        <scheme val="minor"/>
      </rPr>
      <t>Rośliny wodne</t>
    </r>
    <r>
      <rPr>
        <sz val="10"/>
        <rFont val="Calibri"/>
        <family val="2"/>
        <charset val="238"/>
        <scheme val="minor"/>
      </rPr>
      <t xml:space="preserve"> </t>
    </r>
  </si>
  <si>
    <r>
      <t xml:space="preserve">Chodniki (utrzymanie czystości) - </t>
    </r>
    <r>
      <rPr>
        <b/>
        <sz val="10"/>
        <rFont val="Calibri"/>
        <family val="2"/>
        <charset val="238"/>
        <scheme val="minor"/>
      </rPr>
      <t>MOP, MPO</t>
    </r>
    <r>
      <rPr>
        <sz val="10"/>
        <rFont val="Calibri"/>
        <family val="2"/>
        <charset val="238"/>
        <scheme val="minor"/>
      </rPr>
      <t xml:space="preserve"> </t>
    </r>
  </si>
  <si>
    <r>
      <t xml:space="preserve">Chodniki (utrzymanie czystości) - </t>
    </r>
    <r>
      <rPr>
        <b/>
        <sz val="10"/>
        <rFont val="Calibri"/>
        <family val="2"/>
        <charset val="238"/>
        <scheme val="minor"/>
      </rPr>
      <t>pozostałe</t>
    </r>
    <r>
      <rPr>
        <sz val="10"/>
        <rFont val="Calibri"/>
        <family val="2"/>
        <charset val="238"/>
        <scheme val="minor"/>
      </rPr>
      <t xml:space="preserve"> </t>
    </r>
  </si>
  <si>
    <r>
      <t xml:space="preserve">Chodniki - </t>
    </r>
    <r>
      <rPr>
        <b/>
        <sz val="10"/>
        <rFont val="Calibri"/>
        <family val="2"/>
        <charset val="238"/>
        <scheme val="minor"/>
      </rPr>
      <t>OUA</t>
    </r>
  </si>
  <si>
    <r>
      <t xml:space="preserve">Chodniki - </t>
    </r>
    <r>
      <rPr>
        <b/>
        <sz val="10"/>
        <rFont val="Calibri"/>
        <family val="2"/>
        <charset val="238"/>
        <scheme val="minor"/>
      </rPr>
      <t>MOP</t>
    </r>
  </si>
  <si>
    <r>
      <t xml:space="preserve">Chodniki - </t>
    </r>
    <r>
      <rPr>
        <b/>
        <sz val="10"/>
        <rFont val="Calibri"/>
        <family val="2"/>
        <charset val="238"/>
        <scheme val="minor"/>
      </rPr>
      <t>pozostałe</t>
    </r>
  </si>
  <si>
    <r>
      <t xml:space="preserve">Ryczałt za usuwanie szkód powstałych w wyniku kolizji/wypadków komunikacyjnych i aktów wandalizmu wyrządzonych przez znanych i nieznanych  sprawców oraz innych zdarzeń losowych  w czasie realizacji usług i robót objętych umową do wysokości rocznego limitu szacunkowej kwoty na naprawę szkód powstałych w urządzeniach BRD.
</t>
    </r>
    <r>
      <rPr>
        <b/>
        <sz val="10"/>
        <rFont val="Calibri"/>
        <family val="2"/>
        <charset val="238"/>
        <scheme val="minor"/>
      </rPr>
      <t>Uwaga :</t>
    </r>
    <r>
      <rPr>
        <sz val="10"/>
        <rFont val="Calibri"/>
        <family val="2"/>
        <charset val="238"/>
        <scheme val="minor"/>
      </rPr>
      <t xml:space="preserve"> koszty usuwania szkód powstałych w wyniku kolizji/wypadków komunikacyjnych i aktów wandalizmu wyrządzonych przez nieznanych sprawców oraz innych zdarzeń losowych  w czasie realizacji usług i robót objętych umową ponad  wysokość rocznego  limitu szacunkowej kwoty na naprawę szkód powstałych w urządzeniach BRD Wykonawca winien uwzglednić w kosztach utrzymania poszczególnych elementów. </t>
    </r>
  </si>
  <si>
    <r>
      <t>1000 m</t>
    </r>
    <r>
      <rPr>
        <vertAlign val="superscript"/>
        <sz val="10"/>
        <rFont val="Calibri"/>
        <family val="2"/>
        <charset val="238"/>
        <scheme val="minor"/>
      </rPr>
      <t>2</t>
    </r>
  </si>
  <si>
    <r>
      <rPr>
        <b/>
        <sz val="16"/>
        <rFont val="Calibri"/>
        <family val="2"/>
        <charset val="238"/>
        <scheme val="minor"/>
      </rPr>
      <t>FORMULARZ CENOWY - utrzymanie rutynowe (BUD, ZUD i BUM)</t>
    </r>
    <r>
      <rPr>
        <b/>
        <sz val="12"/>
        <rFont val="Calibri"/>
        <family val="2"/>
        <charset val="238"/>
        <scheme val="minor"/>
      </rPr>
      <t xml:space="preserve">
CAŁOROCZNE KOMPLEKSOWE UTRZYMANIE AUTOSTRADY A4, DROGI EKSPRESOWEJ S19 I DRÓG KRAJOWYCH NR 97, NR 9 i NR 94 ADMINISTROWANYCH PRZEZ GENERALNĄ DYREKCJĘ DRÓG KRAJOWYCH I AUTOSTRAD ODDZIAŁ W RZESZOWIE Z PODZIAŁEM NA DWA ZADANIA.
ZADANIE NR 1 : CAŁOROCZNE KOMPLEKSOWE UTRZYMANIE AUTOSTRADY A4, DROGI EKSPRESOWEJ S19 I DRÓG KRAJOWYCH NR 97, NR 9 i NR 94 NA ODCINKACH:
• A4 od km 552+229 do km 581+092
• S19 od km 460 +141 do km 467+476 i od km 467+476 do km 478+878,31
• Droga krajowa nr 97 od km 0 +000 do km 2+286
• Droga krajowa nr 9 od km 188 +909 do km 189+427
• Droga krajowa nr 94 od km 586+933 do 587+513</t>
    </r>
  </si>
  <si>
    <t>Ekrany przeciwolśnieniowe/akustyczne i akustyczne</t>
  </si>
  <si>
    <t xml:space="preserve">Sieć energetyczna </t>
  </si>
  <si>
    <t>Nawierzchnia parkingów, placów manewrowych, miejsc do kontroli          i miejsc pod kolumny awaryjne ( z betonowej kostki brukowej) (naprawy i remonty)</t>
  </si>
  <si>
    <t>)Nawierzchnia dróg dojazdowych (żwirowych)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</si>
</sst>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z_ł_-;\-* #,##0.00\ _z_ł_-;_-* &quot;-&quot;??\ _z_ł_-;_-@_-"/>
    <numFmt numFmtId="164" formatCode="#,##0.00\ _z_ł"/>
    <numFmt numFmtId="165" formatCode="#,##0.00_ ;\-#,##0.00\ "/>
  </numFmts>
  <fonts count="33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0"/>
      <name val="Verdana"/>
      <family val="2"/>
      <charset val="238"/>
    </font>
    <font>
      <sz val="10"/>
      <name val="Verdana"/>
      <family val="2"/>
      <charset val="238"/>
    </font>
    <font>
      <sz val="10"/>
      <color theme="1"/>
      <name val="Verdana"/>
      <family val="2"/>
      <charset val="238"/>
    </font>
    <font>
      <sz val="11"/>
      <name val="Verdana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vertAlign val="superscript"/>
      <sz val="10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color theme="1"/>
      <name val="Verdana"/>
      <family val="2"/>
      <charset val="238"/>
    </font>
    <font>
      <b/>
      <i/>
      <sz val="8"/>
      <color theme="1"/>
      <name val="Calibri"/>
      <family val="2"/>
      <charset val="238"/>
      <scheme val="minor"/>
    </font>
    <font>
      <i/>
      <sz val="10"/>
      <name val="Arial"/>
      <family val="2"/>
      <charset val="238"/>
    </font>
    <font>
      <i/>
      <sz val="8"/>
      <color theme="1"/>
      <name val="Calibri"/>
      <family val="2"/>
      <charset val="238"/>
      <scheme val="minor"/>
    </font>
    <font>
      <i/>
      <sz val="10"/>
      <color theme="1"/>
      <name val="Verdana"/>
      <family val="2"/>
      <charset val="238"/>
    </font>
    <font>
      <i/>
      <sz val="10"/>
      <name val="Verdana"/>
      <family val="2"/>
      <charset val="238"/>
    </font>
    <font>
      <b/>
      <sz val="12"/>
      <color theme="1"/>
      <name val="Verdana"/>
      <family val="2"/>
      <charset val="238"/>
    </font>
    <font>
      <sz val="8"/>
      <name val="Verdana"/>
      <family val="2"/>
      <charset val="238"/>
    </font>
    <font>
      <b/>
      <sz val="8"/>
      <name val="Verdana"/>
      <family val="2"/>
      <charset val="238"/>
    </font>
    <font>
      <i/>
      <sz val="8"/>
      <name val="Verdana"/>
      <family val="2"/>
      <charset val="238"/>
    </font>
    <font>
      <sz val="8"/>
      <color rgb="FFFF0000"/>
      <name val="Verdana"/>
      <family val="2"/>
      <charset val="238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vertAlign val="superscript"/>
      <sz val="10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1" fillId="0" borderId="0"/>
    <xf numFmtId="0" fontId="1" fillId="0" borderId="0"/>
    <xf numFmtId="43" fontId="14" fillId="0" borderId="0" applyFont="0" applyFill="0" applyBorder="0" applyAlignment="0" applyProtection="0"/>
  </cellStyleXfs>
  <cellXfs count="268">
    <xf numFmtId="0" fontId="0" fillId="0" borderId="0" xfId="0"/>
    <xf numFmtId="49" fontId="0" fillId="0" borderId="0" xfId="0" applyNumberFormat="1" applyAlignment="1">
      <alignment horizontal="center" vertical="center"/>
    </xf>
    <xf numFmtId="0" fontId="9" fillId="0" borderId="0" xfId="0" applyFont="1" applyAlignment="1">
      <alignment horizontal="justify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8" fillId="0" borderId="7" xfId="0" applyNumberFormat="1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vertical="top" wrapText="1"/>
    </xf>
    <xf numFmtId="0" fontId="0" fillId="0" borderId="14" xfId="0" applyFill="1" applyBorder="1" applyAlignment="1">
      <alignment vertical="top" wrapText="1"/>
    </xf>
    <xf numFmtId="0" fontId="0" fillId="0" borderId="13" xfId="0" applyFill="1" applyBorder="1" applyAlignment="1">
      <alignment vertical="top" wrapText="1"/>
    </xf>
    <xf numFmtId="0" fontId="3" fillId="0" borderId="15" xfId="0" applyFont="1" applyFill="1" applyBorder="1" applyAlignment="1">
      <alignment vertical="top" wrapText="1"/>
    </xf>
    <xf numFmtId="0" fontId="8" fillId="0" borderId="15" xfId="0" applyNumberFormat="1" applyFont="1" applyFill="1" applyBorder="1" applyAlignment="1">
      <alignment horizontal="center" vertical="center"/>
    </xf>
    <xf numFmtId="0" fontId="8" fillId="0" borderId="17" xfId="0" applyNumberFormat="1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 wrapText="1"/>
    </xf>
    <xf numFmtId="0" fontId="8" fillId="0" borderId="0" xfId="0" applyFont="1"/>
    <xf numFmtId="49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15" fillId="0" borderId="0" xfId="0" applyFont="1"/>
    <xf numFmtId="0" fontId="15" fillId="0" borderId="0" xfId="0" applyFont="1" applyAlignment="1">
      <alignment horizontal="right"/>
    </xf>
    <xf numFmtId="0" fontId="15" fillId="2" borderId="11" xfId="0" applyFont="1" applyFill="1" applyBorder="1" applyAlignment="1">
      <alignment horizontal="center" vertical="center" wrapText="1"/>
    </xf>
    <xf numFmtId="0" fontId="15" fillId="2" borderId="12" xfId="0" applyFont="1" applyFill="1" applyBorder="1" applyAlignment="1">
      <alignment horizontal="center" vertical="center" wrapText="1"/>
    </xf>
    <xf numFmtId="4" fontId="0" fillId="0" borderId="0" xfId="0" applyNumberFormat="1"/>
    <xf numFmtId="0" fontId="17" fillId="0" borderId="0" xfId="0" applyFont="1"/>
    <xf numFmtId="0" fontId="9" fillId="0" borderId="0" xfId="0" applyFont="1" applyAlignment="1" applyProtection="1">
      <alignment horizontal="justify" vertical="center"/>
    </xf>
    <xf numFmtId="0" fontId="11" fillId="0" borderId="0" xfId="0" applyFont="1" applyAlignment="1">
      <alignment horizontal="center" vertical="center"/>
    </xf>
    <xf numFmtId="0" fontId="19" fillId="2" borderId="11" xfId="0" applyFont="1" applyFill="1" applyBorder="1" applyAlignment="1">
      <alignment horizontal="center" vertical="center"/>
    </xf>
    <xf numFmtId="0" fontId="19" fillId="2" borderId="12" xfId="0" applyFont="1" applyFill="1" applyBorder="1" applyAlignment="1">
      <alignment horizontal="center" vertical="center"/>
    </xf>
    <xf numFmtId="0" fontId="20" fillId="0" borderId="0" xfId="0" applyFont="1"/>
    <xf numFmtId="0" fontId="0" fillId="0" borderId="0" xfId="0" applyFill="1"/>
    <xf numFmtId="0" fontId="11" fillId="0" borderId="0" xfId="0" applyFont="1" applyFill="1" applyAlignment="1">
      <alignment horizontal="center" vertical="center"/>
    </xf>
    <xf numFmtId="0" fontId="4" fillId="0" borderId="1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4" fontId="4" fillId="0" borderId="12" xfId="0" applyNumberFormat="1" applyFont="1" applyFill="1" applyBorder="1" applyAlignment="1">
      <alignment horizontal="center" vertical="center" wrapText="1"/>
    </xf>
    <xf numFmtId="0" fontId="18" fillId="0" borderId="11" xfId="0" applyFont="1" applyFill="1" applyBorder="1" applyAlignment="1">
      <alignment horizontal="center" vertical="center"/>
    </xf>
    <xf numFmtId="0" fontId="18" fillId="0" borderId="12" xfId="0" applyFont="1" applyFill="1" applyBorder="1" applyAlignment="1">
      <alignment horizontal="center" vertical="center"/>
    </xf>
    <xf numFmtId="3" fontId="18" fillId="0" borderId="12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/>
    </xf>
    <xf numFmtId="4" fontId="0" fillId="0" borderId="10" xfId="0" applyNumberForma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 wrapText="1"/>
    </xf>
    <xf numFmtId="0" fontId="0" fillId="0" borderId="7" xfId="0" applyFill="1" applyBorder="1" applyAlignment="1">
      <alignment wrapText="1"/>
    </xf>
    <xf numFmtId="4" fontId="0" fillId="0" borderId="18" xfId="0" applyNumberFormat="1" applyFill="1" applyBorder="1" applyAlignment="1">
      <alignment horizontal="center" vertical="center" wrapText="1"/>
    </xf>
    <xf numFmtId="4" fontId="0" fillId="0" borderId="7" xfId="0" applyNumberFormat="1" applyFill="1" applyBorder="1" applyAlignment="1">
      <alignment horizontal="center" vertical="center"/>
    </xf>
    <xf numFmtId="0" fontId="0" fillId="0" borderId="7" xfId="0" applyFill="1" applyBorder="1" applyAlignment="1">
      <alignment horizontal="left" vertical="center" wrapText="1"/>
    </xf>
    <xf numFmtId="0" fontId="0" fillId="0" borderId="7" xfId="0" applyFill="1" applyBorder="1"/>
    <xf numFmtId="0" fontId="3" fillId="0" borderId="7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wrapText="1"/>
    </xf>
    <xf numFmtId="0" fontId="0" fillId="0" borderId="15" xfId="0" applyFont="1" applyFill="1" applyBorder="1" applyAlignment="1">
      <alignment vertical="top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wrapText="1"/>
    </xf>
    <xf numFmtId="0" fontId="3" fillId="0" borderId="14" xfId="0" applyFont="1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left" vertical="center" wrapText="1"/>
    </xf>
    <xf numFmtId="0" fontId="0" fillId="0" borderId="7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4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vertical="top" wrapText="1"/>
    </xf>
    <xf numFmtId="0" fontId="3" fillId="0" borderId="13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vertical="top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vertical="top" wrapText="1"/>
    </xf>
    <xf numFmtId="4" fontId="0" fillId="0" borderId="16" xfId="0" applyNumberFormat="1" applyFill="1" applyBorder="1" applyAlignment="1">
      <alignment horizontal="center"/>
    </xf>
    <xf numFmtId="0" fontId="0" fillId="0" borderId="0" xfId="0" applyFill="1" applyAlignment="1">
      <alignment horizontal="left" vertical="center"/>
    </xf>
    <xf numFmtId="0" fontId="16" fillId="0" borderId="11" xfId="0" applyFont="1" applyFill="1" applyBorder="1" applyAlignment="1">
      <alignment horizontal="center" vertical="center"/>
    </xf>
    <xf numFmtId="0" fontId="16" fillId="0" borderId="12" xfId="0" applyFont="1" applyFill="1" applyBorder="1" applyAlignment="1">
      <alignment horizontal="center" vertical="center"/>
    </xf>
    <xf numFmtId="0" fontId="17" fillId="0" borderId="0" xfId="0" applyFont="1" applyFill="1"/>
    <xf numFmtId="49" fontId="11" fillId="0" borderId="18" xfId="0" applyNumberFormat="1" applyFont="1" applyFill="1" applyBorder="1" applyAlignment="1">
      <alignment horizontal="center" vertical="center"/>
    </xf>
    <xf numFmtId="49" fontId="11" fillId="0" borderId="18" xfId="0" applyNumberFormat="1" applyFont="1" applyFill="1" applyBorder="1" applyAlignment="1">
      <alignment horizontal="left" vertical="center"/>
    </xf>
    <xf numFmtId="0" fontId="12" fillId="0" borderId="18" xfId="0" applyFont="1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2" fontId="0" fillId="0" borderId="18" xfId="0" applyNumberFormat="1" applyFill="1" applyBorder="1" applyAlignment="1">
      <alignment horizontal="center" vertical="center"/>
    </xf>
    <xf numFmtId="49" fontId="12" fillId="0" borderId="18" xfId="0" applyNumberFormat="1" applyFont="1" applyFill="1" applyBorder="1" applyAlignment="1">
      <alignment horizontal="center" vertical="center"/>
    </xf>
    <xf numFmtId="49" fontId="12" fillId="0" borderId="18" xfId="0" applyNumberFormat="1" applyFont="1" applyFill="1" applyBorder="1" applyAlignment="1">
      <alignment horizontal="left" vertical="center" wrapText="1"/>
    </xf>
    <xf numFmtId="43" fontId="0" fillId="0" borderId="18" xfId="4" applyFont="1" applyFill="1" applyBorder="1" applyAlignment="1">
      <alignment horizontal="center" vertical="center"/>
    </xf>
    <xf numFmtId="2" fontId="0" fillId="0" borderId="18" xfId="4" applyNumberFormat="1" applyFont="1" applyFill="1" applyBorder="1" applyAlignment="1">
      <alignment horizontal="center" vertical="center"/>
    </xf>
    <xf numFmtId="43" fontId="3" fillId="0" borderId="18" xfId="4" applyFont="1" applyFill="1" applyBorder="1" applyAlignment="1">
      <alignment horizontal="center" vertical="center"/>
    </xf>
    <xf numFmtId="49" fontId="12" fillId="0" borderId="17" xfId="0" applyNumberFormat="1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/>
    </xf>
    <xf numFmtId="49" fontId="12" fillId="0" borderId="17" xfId="0" applyNumberFormat="1" applyFont="1" applyFill="1" applyBorder="1" applyAlignment="1">
      <alignment horizontal="left" vertical="center" wrapText="1"/>
    </xf>
    <xf numFmtId="2" fontId="0" fillId="0" borderId="17" xfId="0" applyNumberFormat="1" applyFill="1" applyBorder="1" applyAlignment="1">
      <alignment horizontal="center" vertical="center"/>
    </xf>
    <xf numFmtId="165" fontId="0" fillId="0" borderId="16" xfId="0" applyNumberFormat="1" applyFill="1" applyBorder="1" applyAlignment="1">
      <alignment horizontal="center"/>
    </xf>
    <xf numFmtId="49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4" fontId="0" fillId="0" borderId="0" xfId="0" applyNumberFormat="1" applyFill="1"/>
    <xf numFmtId="0" fontId="4" fillId="0" borderId="0" xfId="0" applyFont="1" applyFill="1" applyAlignment="1">
      <alignment horizontal="right" vertical="top"/>
    </xf>
    <xf numFmtId="49" fontId="8" fillId="0" borderId="0" xfId="0" applyNumberFormat="1" applyFont="1" applyAlignment="1" applyProtection="1">
      <alignment horizontal="center" vertical="center"/>
    </xf>
    <xf numFmtId="0" fontId="8" fillId="0" borderId="0" xfId="0" applyFont="1" applyAlignment="1" applyProtection="1">
      <alignment horizontal="left" vertical="center"/>
    </xf>
    <xf numFmtId="0" fontId="8" fillId="0" borderId="0" xfId="0" applyFont="1" applyProtection="1"/>
    <xf numFmtId="49" fontId="8" fillId="0" borderId="0" xfId="0" applyNumberFormat="1" applyFont="1" applyAlignment="1" applyProtection="1">
      <alignment horizontal="right" vertical="center"/>
    </xf>
    <xf numFmtId="4" fontId="21" fillId="0" borderId="0" xfId="0" applyNumberFormat="1" applyFont="1" applyAlignment="1">
      <alignment horizontal="right" vertical="top"/>
    </xf>
    <xf numFmtId="0" fontId="15" fillId="0" borderId="0" xfId="0" applyFont="1" applyAlignment="1">
      <alignment horizontal="right" vertical="top"/>
    </xf>
    <xf numFmtId="0" fontId="8" fillId="0" borderId="9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8" fillId="0" borderId="6" xfId="0" applyNumberFormat="1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left" vertical="center" wrapText="1"/>
    </xf>
    <xf numFmtId="0" fontId="8" fillId="0" borderId="28" xfId="0" applyNumberFormat="1" applyFont="1" applyFill="1" applyBorder="1" applyAlignment="1">
      <alignment horizontal="center" vertical="center" wrapText="1"/>
    </xf>
    <xf numFmtId="0" fontId="9" fillId="0" borderId="29" xfId="0" applyFont="1" applyFill="1" applyBorder="1" applyAlignment="1">
      <alignment horizontal="left" vertical="center" wrapText="1"/>
    </xf>
    <xf numFmtId="0" fontId="8" fillId="0" borderId="0" xfId="0" applyFont="1" applyFill="1" applyAlignment="1"/>
    <xf numFmtId="0" fontId="8" fillId="3" borderId="0" xfId="0" applyFont="1" applyFill="1" applyAlignment="1" applyProtection="1">
      <protection locked="0"/>
    </xf>
    <xf numFmtId="0" fontId="8" fillId="3" borderId="0" xfId="0" applyFont="1" applyFill="1" applyProtection="1">
      <protection locked="0"/>
    </xf>
    <xf numFmtId="0" fontId="9" fillId="3" borderId="0" xfId="0" applyFont="1" applyFill="1" applyAlignment="1" applyProtection="1">
      <alignment horizontal="justify" vertical="center"/>
      <protection locked="0"/>
    </xf>
    <xf numFmtId="0" fontId="8" fillId="3" borderId="0" xfId="0" applyFont="1" applyFill="1" applyAlignment="1" applyProtection="1">
      <alignment horizontal="left" vertical="center"/>
      <protection locked="0"/>
    </xf>
    <xf numFmtId="0" fontId="8" fillId="3" borderId="0" xfId="0" applyFont="1" applyFill="1" applyAlignment="1" applyProtection="1">
      <alignment horizontal="right"/>
      <protection locked="0"/>
    </xf>
    <xf numFmtId="4" fontId="0" fillId="3" borderId="7" xfId="0" applyNumberFormat="1" applyFill="1" applyBorder="1" applyAlignment="1" applyProtection="1">
      <alignment horizontal="center" vertical="center"/>
      <protection locked="0"/>
    </xf>
    <xf numFmtId="4" fontId="0" fillId="3" borderId="14" xfId="0" applyNumberFormat="1" applyFill="1" applyBorder="1" applyAlignment="1" applyProtection="1">
      <alignment horizontal="center" vertical="center"/>
      <protection locked="0"/>
    </xf>
    <xf numFmtId="4" fontId="0" fillId="3" borderId="15" xfId="0" applyNumberFormat="1" applyFill="1" applyBorder="1" applyAlignment="1" applyProtection="1">
      <alignment horizontal="center" vertical="center"/>
      <protection locked="0"/>
    </xf>
    <xf numFmtId="4" fontId="0" fillId="3" borderId="13" xfId="0" applyNumberFormat="1" applyFill="1" applyBorder="1" applyAlignment="1" applyProtection="1">
      <alignment horizontal="center" vertical="center"/>
      <protection locked="0"/>
    </xf>
    <xf numFmtId="4" fontId="0" fillId="3" borderId="17" xfId="0" applyNumberFormat="1" applyFill="1" applyBorder="1" applyAlignment="1" applyProtection="1">
      <alignment horizontal="center" vertical="center"/>
      <protection locked="0"/>
    </xf>
    <xf numFmtId="49" fontId="0" fillId="3" borderId="0" xfId="0" applyNumberFormat="1" applyFill="1" applyAlignment="1" applyProtection="1">
      <alignment horizontal="center" vertical="center"/>
      <protection locked="0"/>
    </xf>
    <xf numFmtId="0" fontId="0" fillId="3" borderId="0" xfId="0" applyFill="1" applyAlignment="1" applyProtection="1">
      <alignment horizontal="center"/>
      <protection locked="0"/>
    </xf>
    <xf numFmtId="0" fontId="0" fillId="3" borderId="0" xfId="0" applyFill="1" applyAlignment="1" applyProtection="1">
      <alignment horizontal="center" vertical="center"/>
      <protection locked="0"/>
    </xf>
    <xf numFmtId="4" fontId="0" fillId="3" borderId="0" xfId="0" applyNumberFormat="1" applyFill="1" applyProtection="1">
      <protection locked="0"/>
    </xf>
    <xf numFmtId="0" fontId="0" fillId="0" borderId="0" xfId="0" applyFill="1" applyProtection="1">
      <protection locked="0"/>
    </xf>
    <xf numFmtId="0" fontId="8" fillId="0" borderId="0" xfId="0" applyFont="1" applyProtection="1">
      <protection locked="0"/>
    </xf>
    <xf numFmtId="0" fontId="20" fillId="0" borderId="0" xfId="0" applyFont="1" applyProtection="1">
      <protection locked="0"/>
    </xf>
    <xf numFmtId="0" fontId="0" fillId="0" borderId="0" xfId="0" applyProtection="1">
      <protection locked="0"/>
    </xf>
    <xf numFmtId="0" fontId="17" fillId="0" borderId="0" xfId="0" applyFont="1" applyProtection="1">
      <protection locked="0"/>
    </xf>
    <xf numFmtId="43" fontId="0" fillId="3" borderId="18" xfId="4" applyFont="1" applyFill="1" applyBorder="1" applyAlignment="1" applyProtection="1">
      <alignment horizontal="center" vertical="center"/>
      <protection locked="0"/>
    </xf>
    <xf numFmtId="43" fontId="0" fillId="3" borderId="17" xfId="4" applyFont="1" applyFill="1" applyBorder="1" applyAlignment="1" applyProtection="1">
      <alignment horizontal="center" vertical="center"/>
      <protection locked="0"/>
    </xf>
    <xf numFmtId="0" fontId="17" fillId="0" borderId="0" xfId="0" applyFont="1" applyFill="1" applyProtection="1">
      <protection locked="0"/>
    </xf>
    <xf numFmtId="43" fontId="3" fillId="3" borderId="18" xfId="4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Protection="1">
      <protection locked="0"/>
    </xf>
    <xf numFmtId="0" fontId="22" fillId="0" borderId="0" xfId="0" applyFont="1" applyFill="1" applyBorder="1" applyAlignment="1">
      <alignment vertical="center"/>
    </xf>
    <xf numFmtId="1" fontId="22" fillId="0" borderId="0" xfId="0" applyNumberFormat="1" applyFont="1" applyFill="1" applyBorder="1" applyAlignment="1">
      <alignment vertical="center"/>
    </xf>
    <xf numFmtId="0" fontId="22" fillId="0" borderId="0" xfId="0" applyFont="1" applyFill="1"/>
    <xf numFmtId="0" fontId="22" fillId="0" borderId="0" xfId="0" applyFont="1" applyFill="1" applyProtection="1">
      <protection locked="0"/>
    </xf>
    <xf numFmtId="0" fontId="24" fillId="0" borderId="0" xfId="0" applyFont="1" applyFill="1" applyAlignment="1" applyProtection="1">
      <alignment horizontal="center"/>
      <protection locked="0"/>
    </xf>
    <xf numFmtId="0" fontId="22" fillId="0" borderId="0" xfId="0" applyFont="1" applyFill="1" applyAlignment="1">
      <alignment wrapText="1"/>
    </xf>
    <xf numFmtId="0" fontId="22" fillId="0" borderId="0" xfId="0" applyFont="1" applyFill="1" applyAlignment="1" applyProtection="1">
      <alignment wrapText="1"/>
      <protection locked="0"/>
    </xf>
    <xf numFmtId="2" fontId="23" fillId="0" borderId="0" xfId="0" applyNumberFormat="1" applyFont="1" applyFill="1" applyAlignment="1" applyProtection="1">
      <alignment wrapText="1"/>
      <protection locked="0"/>
    </xf>
    <xf numFmtId="0" fontId="25" fillId="0" borderId="0" xfId="0" applyFont="1" applyFill="1"/>
    <xf numFmtId="0" fontId="25" fillId="0" borderId="0" xfId="0" applyFont="1" applyFill="1" applyProtection="1">
      <protection locked="0"/>
    </xf>
    <xf numFmtId="2" fontId="23" fillId="0" borderId="0" xfId="0" applyNumberFormat="1" applyFont="1" applyFill="1" applyProtection="1">
      <protection locked="0"/>
    </xf>
    <xf numFmtId="164" fontId="22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Font="1" applyFill="1" applyBorder="1"/>
    <xf numFmtId="0" fontId="22" fillId="0" borderId="0" xfId="0" applyFont="1" applyFill="1" applyBorder="1" applyAlignment="1">
      <alignment wrapText="1"/>
    </xf>
    <xf numFmtId="0" fontId="22" fillId="0" borderId="4" xfId="0" applyFont="1" applyFill="1" applyBorder="1" applyAlignment="1">
      <alignment vertical="center"/>
    </xf>
    <xf numFmtId="4" fontId="26" fillId="0" borderId="18" xfId="0" applyNumberFormat="1" applyFont="1" applyFill="1" applyBorder="1" applyAlignment="1">
      <alignment horizontal="center" vertical="center" wrapText="1"/>
    </xf>
    <xf numFmtId="0" fontId="26" fillId="0" borderId="18" xfId="0" applyFont="1" applyFill="1" applyBorder="1" applyAlignment="1">
      <alignment horizontal="center" vertical="center" wrapText="1"/>
    </xf>
    <xf numFmtId="1" fontId="27" fillId="0" borderId="20" xfId="0" applyNumberFormat="1" applyFont="1" applyFill="1" applyBorder="1" applyAlignment="1">
      <alignment horizontal="left" vertical="center" wrapText="1"/>
    </xf>
    <xf numFmtId="0" fontId="27" fillId="0" borderId="21" xfId="0" applyFont="1" applyFill="1" applyBorder="1" applyAlignment="1">
      <alignment horizontal="left" vertical="center" wrapText="1"/>
    </xf>
    <xf numFmtId="0" fontId="27" fillId="0" borderId="22" xfId="0" applyFont="1" applyFill="1" applyBorder="1" applyAlignment="1">
      <alignment vertical="center" wrapText="1"/>
    </xf>
    <xf numFmtId="0" fontId="26" fillId="0" borderId="18" xfId="0" applyNumberFormat="1" applyFont="1" applyFill="1" applyBorder="1" applyAlignment="1">
      <alignment horizontal="center" vertical="center" wrapText="1"/>
    </xf>
    <xf numFmtId="0" fontId="26" fillId="0" borderId="18" xfId="0" applyNumberFormat="1" applyFont="1" applyFill="1" applyBorder="1" applyAlignment="1">
      <alignment horizontal="left" vertical="center" wrapText="1"/>
    </xf>
    <xf numFmtId="2" fontId="26" fillId="0" borderId="18" xfId="0" applyNumberFormat="1" applyFont="1" applyFill="1" applyBorder="1" applyAlignment="1">
      <alignment horizontal="center" vertical="center"/>
    </xf>
    <xf numFmtId="1" fontId="26" fillId="0" borderId="18" xfId="0" applyNumberFormat="1" applyFont="1" applyFill="1" applyBorder="1" applyAlignment="1">
      <alignment horizontal="center" vertical="center"/>
    </xf>
    <xf numFmtId="4" fontId="26" fillId="3" borderId="18" xfId="0" applyNumberFormat="1" applyFont="1" applyFill="1" applyBorder="1" applyAlignment="1" applyProtection="1">
      <alignment horizontal="center" vertical="center"/>
      <protection locked="0"/>
    </xf>
    <xf numFmtId="164" fontId="26" fillId="0" borderId="18" xfId="0" applyNumberFormat="1" applyFont="1" applyFill="1" applyBorder="1" applyAlignment="1">
      <alignment horizontal="center" vertical="center"/>
    </xf>
    <xf numFmtId="4" fontId="26" fillId="0" borderId="18" xfId="0" applyNumberFormat="1" applyFont="1" applyFill="1" applyBorder="1" applyAlignment="1">
      <alignment horizontal="center" vertical="center"/>
    </xf>
    <xf numFmtId="0" fontId="26" fillId="0" borderId="18" xfId="0" applyNumberFormat="1" applyFont="1" applyFill="1" applyBorder="1" applyAlignment="1">
      <alignment horizontal="center" vertical="center"/>
    </xf>
    <xf numFmtId="0" fontId="26" fillId="3" borderId="18" xfId="0" applyNumberFormat="1" applyFont="1" applyFill="1" applyBorder="1" applyAlignment="1" applyProtection="1">
      <alignment horizontal="center" vertical="center"/>
      <protection locked="0"/>
    </xf>
    <xf numFmtId="0" fontId="12" fillId="0" borderId="18" xfId="0" applyNumberFormat="1" applyFont="1" applyFill="1" applyBorder="1" applyAlignment="1">
      <alignment horizontal="center" vertical="center" wrapText="1"/>
    </xf>
    <xf numFmtId="0" fontId="12" fillId="0" borderId="18" xfId="0" applyNumberFormat="1" applyFont="1" applyFill="1" applyBorder="1" applyAlignment="1">
      <alignment horizontal="left" vertical="center" wrapText="1"/>
    </xf>
    <xf numFmtId="2" fontId="12" fillId="0" borderId="18" xfId="0" applyNumberFormat="1" applyFont="1" applyFill="1" applyBorder="1" applyAlignment="1">
      <alignment horizontal="center" vertical="center" wrapText="1"/>
    </xf>
    <xf numFmtId="2" fontId="26" fillId="0" borderId="18" xfId="0" applyNumberFormat="1" applyFont="1" applyFill="1" applyBorder="1" applyAlignment="1">
      <alignment horizontal="center" vertical="center" wrapText="1"/>
    </xf>
    <xf numFmtId="4" fontId="26" fillId="3" borderId="18" xfId="0" applyNumberFormat="1" applyFont="1" applyFill="1" applyBorder="1" applyAlignment="1" applyProtection="1">
      <alignment horizontal="center" vertical="center" wrapText="1"/>
      <protection locked="0"/>
    </xf>
    <xf numFmtId="2" fontId="26" fillId="0" borderId="19" xfId="0" applyNumberFormat="1" applyFont="1" applyFill="1" applyBorder="1" applyAlignment="1">
      <alignment horizontal="center" vertical="center" wrapText="1"/>
    </xf>
    <xf numFmtId="3" fontId="26" fillId="0" borderId="19" xfId="0" applyNumberFormat="1" applyFont="1" applyFill="1" applyBorder="1" applyAlignment="1">
      <alignment horizontal="center" vertical="center"/>
    </xf>
    <xf numFmtId="4" fontId="26" fillId="0" borderId="19" xfId="0" applyNumberFormat="1" applyFont="1" applyFill="1" applyBorder="1" applyAlignment="1">
      <alignment horizontal="center" vertical="center"/>
    </xf>
    <xf numFmtId="1" fontId="27" fillId="0" borderId="20" xfId="0" applyNumberFormat="1" applyFont="1" applyFill="1" applyBorder="1" applyAlignment="1">
      <alignment horizontal="center" vertical="center" wrapText="1"/>
    </xf>
    <xf numFmtId="4" fontId="27" fillId="0" borderId="21" xfId="0" applyNumberFormat="1" applyFont="1" applyFill="1" applyBorder="1" applyAlignment="1">
      <alignment horizontal="center" vertical="center" wrapText="1"/>
    </xf>
    <xf numFmtId="164" fontId="27" fillId="0" borderId="22" xfId="0" applyNumberFormat="1" applyFont="1" applyFill="1" applyBorder="1" applyAlignment="1">
      <alignment horizontal="center" vertical="center" wrapText="1"/>
    </xf>
    <xf numFmtId="2" fontId="12" fillId="0" borderId="18" xfId="0" applyNumberFormat="1" applyFont="1" applyFill="1" applyBorder="1" applyAlignment="1">
      <alignment horizontal="center" vertical="center"/>
    </xf>
    <xf numFmtId="0" fontId="26" fillId="0" borderId="18" xfId="0" applyFont="1" applyFill="1" applyBorder="1" applyAlignment="1">
      <alignment horizontal="center" vertical="center"/>
    </xf>
    <xf numFmtId="0" fontId="26" fillId="0" borderId="18" xfId="0" applyFont="1" applyFill="1" applyBorder="1" applyAlignment="1">
      <alignment horizontal="justify" vertical="center"/>
    </xf>
    <xf numFmtId="164" fontId="26" fillId="0" borderId="18" xfId="0" applyNumberFormat="1" applyFont="1" applyFill="1" applyBorder="1" applyAlignment="1">
      <alignment horizontal="center" vertical="center" wrapText="1"/>
    </xf>
    <xf numFmtId="4" fontId="12" fillId="3" borderId="18" xfId="0" applyNumberFormat="1" applyFont="1" applyFill="1" applyBorder="1" applyAlignment="1" applyProtection="1">
      <alignment horizontal="center" vertical="center"/>
      <protection locked="0"/>
    </xf>
    <xf numFmtId="4" fontId="26" fillId="0" borderId="18" xfId="0" quotePrefix="1" applyNumberFormat="1" applyFont="1" applyFill="1" applyBorder="1" applyAlignment="1">
      <alignment horizontal="center" vertical="center" wrapText="1"/>
    </xf>
    <xf numFmtId="1" fontId="26" fillId="0" borderId="18" xfId="0" quotePrefix="1" applyNumberFormat="1" applyFont="1" applyFill="1" applyBorder="1" applyAlignment="1">
      <alignment horizontal="center" vertical="center" wrapText="1"/>
    </xf>
    <xf numFmtId="4" fontId="26" fillId="3" borderId="18" xfId="0" quotePrefix="1" applyNumberFormat="1" applyFont="1" applyFill="1" applyBorder="1" applyAlignment="1" applyProtection="1">
      <alignment horizontal="center" vertical="center" wrapText="1"/>
      <protection locked="0"/>
    </xf>
    <xf numFmtId="0" fontId="26" fillId="3" borderId="18" xfId="0" applyNumberFormat="1" applyFont="1" applyFill="1" applyBorder="1" applyAlignment="1" applyProtection="1">
      <alignment horizontal="center" vertical="center" wrapText="1"/>
      <protection locked="0"/>
    </xf>
    <xf numFmtId="0" fontId="26" fillId="0" borderId="18" xfId="0" applyNumberFormat="1" applyFont="1" applyFill="1" applyBorder="1" applyAlignment="1">
      <alignment horizontal="left" vertical="top" wrapText="1"/>
    </xf>
    <xf numFmtId="2" fontId="26" fillId="0" borderId="19" xfId="0" applyNumberFormat="1" applyFont="1" applyFill="1" applyBorder="1" applyAlignment="1">
      <alignment horizontal="center" vertical="center"/>
    </xf>
    <xf numFmtId="1" fontId="26" fillId="0" borderId="19" xfId="0" quotePrefix="1" applyNumberFormat="1" applyFont="1" applyFill="1" applyBorder="1" applyAlignment="1">
      <alignment horizontal="center" vertical="center" wrapText="1"/>
    </xf>
    <xf numFmtId="0" fontId="12" fillId="0" borderId="18" xfId="0" applyNumberFormat="1" applyFont="1" applyFill="1" applyBorder="1" applyAlignment="1">
      <alignment horizontal="center" vertical="center"/>
    </xf>
    <xf numFmtId="2" fontId="12" fillId="0" borderId="19" xfId="0" applyNumberFormat="1" applyFont="1" applyFill="1" applyBorder="1" applyAlignment="1">
      <alignment horizontal="center" vertical="center"/>
    </xf>
    <xf numFmtId="4" fontId="12" fillId="0" borderId="19" xfId="0" applyNumberFormat="1" applyFont="1" applyFill="1" applyBorder="1" applyAlignment="1">
      <alignment horizontal="center" vertical="center"/>
    </xf>
    <xf numFmtId="4" fontId="27" fillId="0" borderId="18" xfId="0" applyNumberFormat="1" applyFont="1" applyFill="1" applyBorder="1" applyAlignment="1">
      <alignment horizontal="center" vertical="center" wrapText="1"/>
    </xf>
    <xf numFmtId="164" fontId="27" fillId="0" borderId="18" xfId="0" applyNumberFormat="1" applyFont="1" applyFill="1" applyBorder="1" applyAlignment="1">
      <alignment horizontal="center" vertical="center" wrapText="1"/>
    </xf>
    <xf numFmtId="164" fontId="26" fillId="0" borderId="18" xfId="0" applyNumberFormat="1" applyFont="1" applyFill="1" applyBorder="1" applyAlignment="1" applyProtection="1">
      <alignment horizontal="center" vertical="center"/>
    </xf>
    <xf numFmtId="49" fontId="27" fillId="0" borderId="18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right" vertical="top"/>
    </xf>
    <xf numFmtId="164" fontId="32" fillId="0" borderId="18" xfId="0" applyNumberFormat="1" applyFont="1" applyFill="1" applyBorder="1" applyAlignment="1">
      <alignment horizontal="center"/>
    </xf>
    <xf numFmtId="0" fontId="26" fillId="3" borderId="0" xfId="0" applyFont="1" applyFill="1" applyProtection="1">
      <protection locked="0"/>
    </xf>
    <xf numFmtId="0" fontId="26" fillId="3" borderId="0" xfId="0" applyFont="1" applyFill="1" applyAlignment="1" applyProtection="1">
      <alignment wrapText="1"/>
      <protection locked="0"/>
    </xf>
    <xf numFmtId="0" fontId="26" fillId="0" borderId="0" xfId="0" applyFont="1" applyFill="1" applyProtection="1">
      <protection locked="0"/>
    </xf>
    <xf numFmtId="0" fontId="26" fillId="0" borderId="0" xfId="0" applyFont="1" applyFill="1"/>
    <xf numFmtId="0" fontId="26" fillId="0" borderId="0" xfId="0" applyFont="1" applyFill="1" applyAlignment="1">
      <alignment wrapText="1"/>
    </xf>
    <xf numFmtId="4" fontId="26" fillId="0" borderId="36" xfId="0" applyNumberFormat="1" applyFont="1" applyFill="1" applyBorder="1" applyAlignment="1">
      <alignment horizontal="center" vertical="center" wrapText="1"/>
    </xf>
    <xf numFmtId="0" fontId="26" fillId="0" borderId="33" xfId="0" applyFont="1" applyFill="1" applyBorder="1" applyAlignment="1">
      <alignment horizontal="center" vertical="center" wrapText="1"/>
    </xf>
    <xf numFmtId="1" fontId="27" fillId="0" borderId="35" xfId="0" applyNumberFormat="1" applyFont="1" applyFill="1" applyBorder="1" applyAlignment="1">
      <alignment horizontal="left" vertical="center"/>
    </xf>
    <xf numFmtId="0" fontId="27" fillId="0" borderId="37" xfId="0" applyFont="1" applyFill="1" applyBorder="1" applyAlignment="1">
      <alignment horizontal="left" vertical="center"/>
    </xf>
    <xf numFmtId="0" fontId="27" fillId="0" borderId="39" xfId="0" applyFont="1" applyFill="1" applyBorder="1" applyAlignment="1">
      <alignment vertical="center"/>
    </xf>
    <xf numFmtId="0" fontId="28" fillId="0" borderId="11" xfId="0" applyFont="1" applyFill="1" applyBorder="1" applyAlignment="1" applyProtection="1">
      <alignment horizontal="center"/>
      <protection locked="0"/>
    </xf>
    <xf numFmtId="0" fontId="28" fillId="0" borderId="12" xfId="0" applyFont="1" applyFill="1" applyBorder="1" applyAlignment="1" applyProtection="1">
      <alignment horizontal="center"/>
      <protection locked="0"/>
    </xf>
    <xf numFmtId="0" fontId="28" fillId="0" borderId="12" xfId="0" applyFont="1" applyFill="1" applyBorder="1" applyAlignment="1" applyProtection="1">
      <alignment horizontal="center" wrapText="1"/>
      <protection locked="0"/>
    </xf>
    <xf numFmtId="1" fontId="28" fillId="0" borderId="12" xfId="0" applyNumberFormat="1" applyFont="1" applyFill="1" applyBorder="1" applyAlignment="1" applyProtection="1">
      <alignment horizontal="center"/>
      <protection locked="0"/>
    </xf>
    <xf numFmtId="0" fontId="28" fillId="0" borderId="40" xfId="0" applyFont="1" applyFill="1" applyBorder="1" applyAlignment="1" applyProtection="1">
      <alignment horizontal="center"/>
      <protection locked="0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7" fillId="0" borderId="34" xfId="0" applyNumberFormat="1" applyFont="1" applyFill="1" applyBorder="1" applyAlignment="1">
      <alignment horizontal="right" vertical="center"/>
    </xf>
    <xf numFmtId="0" fontId="7" fillId="0" borderId="35" xfId="0" applyNumberFormat="1" applyFont="1" applyFill="1" applyBorder="1" applyAlignment="1">
      <alignment horizontal="right" vertical="center"/>
    </xf>
    <xf numFmtId="0" fontId="7" fillId="0" borderId="6" xfId="0" applyNumberFormat="1" applyFont="1" applyFill="1" applyBorder="1" applyAlignment="1">
      <alignment horizontal="right" vertical="center"/>
    </xf>
    <xf numFmtId="0" fontId="7" fillId="0" borderId="20" xfId="0" applyNumberFormat="1" applyFont="1" applyFill="1" applyBorder="1" applyAlignment="1">
      <alignment horizontal="right" vertical="center"/>
    </xf>
    <xf numFmtId="0" fontId="7" fillId="0" borderId="28" xfId="0" applyNumberFormat="1" applyFont="1" applyFill="1" applyBorder="1" applyAlignment="1">
      <alignment horizontal="right" vertical="center"/>
    </xf>
    <xf numFmtId="0" fontId="7" fillId="0" borderId="30" xfId="0" applyNumberFormat="1" applyFont="1" applyFill="1" applyBorder="1" applyAlignment="1">
      <alignment horizontal="right" vertical="center"/>
    </xf>
    <xf numFmtId="0" fontId="15" fillId="2" borderId="23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wrapText="1"/>
    </xf>
    <xf numFmtId="0" fontId="19" fillId="2" borderId="23" xfId="0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/>
    </xf>
    <xf numFmtId="0" fontId="19" fillId="2" borderId="5" xfId="0" applyFont="1" applyFill="1" applyBorder="1" applyAlignment="1">
      <alignment horizontal="center" vertical="center"/>
    </xf>
    <xf numFmtId="4" fontId="8" fillId="0" borderId="24" xfId="0" applyNumberFormat="1" applyFont="1" applyBorder="1" applyAlignment="1">
      <alignment horizontal="center" vertical="center" wrapText="1"/>
    </xf>
    <xf numFmtId="4" fontId="8" fillId="0" borderId="25" xfId="0" applyNumberFormat="1" applyFont="1" applyBorder="1" applyAlignment="1">
      <alignment horizontal="center" vertical="center" wrapText="1"/>
    </xf>
    <xf numFmtId="4" fontId="8" fillId="0" borderId="26" xfId="0" applyNumberFormat="1" applyFont="1" applyBorder="1" applyAlignment="1">
      <alignment horizontal="center" vertical="center" wrapText="1"/>
    </xf>
    <xf numFmtId="4" fontId="8" fillId="0" borderId="20" xfId="0" applyNumberFormat="1" applyFont="1" applyBorder="1" applyAlignment="1">
      <alignment horizontal="center" vertical="center" wrapText="1"/>
    </xf>
    <xf numFmtId="4" fontId="8" fillId="0" borderId="21" xfId="0" applyNumberFormat="1" applyFont="1" applyBorder="1" applyAlignment="1">
      <alignment horizontal="center" vertical="center" wrapText="1"/>
    </xf>
    <xf numFmtId="4" fontId="8" fillId="0" borderId="27" xfId="0" applyNumberFormat="1" applyFont="1" applyBorder="1" applyAlignment="1">
      <alignment horizontal="center" vertical="center" wrapText="1"/>
    </xf>
    <xf numFmtId="4" fontId="8" fillId="0" borderId="30" xfId="0" applyNumberFormat="1" applyFont="1" applyBorder="1" applyAlignment="1">
      <alignment horizontal="center" vertical="center" wrapText="1"/>
    </xf>
    <xf numFmtId="4" fontId="8" fillId="0" borderId="31" xfId="0" applyNumberFormat="1" applyFont="1" applyBorder="1" applyAlignment="1">
      <alignment horizontal="center" vertical="center" wrapText="1"/>
    </xf>
    <xf numFmtId="4" fontId="8" fillId="0" borderId="32" xfId="0" applyNumberFormat="1" applyFont="1" applyBorder="1" applyAlignment="1">
      <alignment horizontal="center" vertical="center" wrapText="1"/>
    </xf>
    <xf numFmtId="4" fontId="7" fillId="0" borderId="43" xfId="0" applyNumberFormat="1" applyFont="1" applyFill="1" applyBorder="1" applyAlignment="1">
      <alignment horizontal="center" vertical="center"/>
    </xf>
    <xf numFmtId="4" fontId="7" fillId="0" borderId="25" xfId="0" applyNumberFormat="1" applyFont="1" applyFill="1" applyBorder="1" applyAlignment="1">
      <alignment horizontal="center" vertical="center"/>
    </xf>
    <xf numFmtId="4" fontId="7" fillId="0" borderId="26" xfId="0" applyNumberFormat="1" applyFont="1" applyFill="1" applyBorder="1" applyAlignment="1">
      <alignment horizontal="center" vertical="center"/>
    </xf>
    <xf numFmtId="4" fontId="7" fillId="0" borderId="42" xfId="0" applyNumberFormat="1" applyFont="1" applyFill="1" applyBorder="1" applyAlignment="1">
      <alignment horizontal="center" vertical="center"/>
    </xf>
    <xf numFmtId="4" fontId="7" fillId="0" borderId="21" xfId="0" applyNumberFormat="1" applyFont="1" applyFill="1" applyBorder="1" applyAlignment="1">
      <alignment horizontal="center" vertical="center"/>
    </xf>
    <xf numFmtId="4" fontId="7" fillId="0" borderId="27" xfId="0" applyNumberFormat="1" applyFont="1" applyFill="1" applyBorder="1" applyAlignment="1">
      <alignment horizontal="center" vertical="center"/>
    </xf>
    <xf numFmtId="4" fontId="7" fillId="0" borderId="41" xfId="0" applyNumberFormat="1" applyFont="1" applyFill="1" applyBorder="1" applyAlignment="1">
      <alignment horizontal="center" vertical="center"/>
    </xf>
    <xf numFmtId="4" fontId="7" fillId="0" borderId="31" xfId="0" applyNumberFormat="1" applyFont="1" applyFill="1" applyBorder="1" applyAlignment="1">
      <alignment horizontal="center" vertical="center"/>
    </xf>
    <xf numFmtId="4" fontId="7" fillId="0" borderId="32" xfId="0" applyNumberFormat="1" applyFont="1" applyFill="1" applyBorder="1" applyAlignment="1">
      <alignment horizontal="center" vertical="center"/>
    </xf>
    <xf numFmtId="0" fontId="27" fillId="0" borderId="18" xfId="0" applyFont="1" applyFill="1" applyBorder="1" applyAlignment="1">
      <alignment horizontal="left" vertical="center" wrapText="1"/>
    </xf>
    <xf numFmtId="0" fontId="32" fillId="0" borderId="18" xfId="0" applyNumberFormat="1" applyFont="1" applyFill="1" applyBorder="1" applyAlignment="1">
      <alignment horizontal="right" vertical="center"/>
    </xf>
    <xf numFmtId="49" fontId="11" fillId="0" borderId="18" xfId="0" applyNumberFormat="1" applyFont="1" applyFill="1" applyBorder="1" applyAlignment="1">
      <alignment horizontal="left" vertical="center"/>
    </xf>
    <xf numFmtId="0" fontId="31" fillId="0" borderId="0" xfId="0" applyFont="1" applyFill="1" applyBorder="1" applyAlignment="1">
      <alignment horizontal="center" vertical="center" wrapText="1"/>
    </xf>
    <xf numFmtId="0" fontId="22" fillId="3" borderId="20" xfId="0" applyNumberFormat="1" applyFont="1" applyFill="1" applyBorder="1" applyAlignment="1" applyProtection="1">
      <alignment horizontal="left" wrapText="1"/>
      <protection locked="0"/>
    </xf>
    <xf numFmtId="0" fontId="22" fillId="3" borderId="21" xfId="0" applyNumberFormat="1" applyFont="1" applyFill="1" applyBorder="1" applyAlignment="1" applyProtection="1">
      <alignment horizontal="left" wrapText="1"/>
      <protection locked="0"/>
    </xf>
    <xf numFmtId="0" fontId="22" fillId="3" borderId="22" xfId="0" applyNumberFormat="1" applyFont="1" applyFill="1" applyBorder="1" applyAlignment="1" applyProtection="1">
      <alignment horizontal="left" wrapText="1"/>
      <protection locked="0"/>
    </xf>
    <xf numFmtId="0" fontId="27" fillId="0" borderId="18" xfId="0" applyFont="1" applyFill="1" applyBorder="1" applyAlignment="1">
      <alignment horizontal="left" vertical="center"/>
    </xf>
    <xf numFmtId="0" fontId="27" fillId="0" borderId="20" xfId="0" applyFont="1" applyFill="1" applyBorder="1" applyAlignment="1">
      <alignment horizontal="left" vertical="center" wrapText="1"/>
    </xf>
    <xf numFmtId="0" fontId="27" fillId="0" borderId="21" xfId="0" applyFont="1" applyFill="1" applyBorder="1" applyAlignment="1">
      <alignment horizontal="left" vertical="center" wrapText="1"/>
    </xf>
    <xf numFmtId="0" fontId="27" fillId="0" borderId="22" xfId="0" applyFont="1" applyFill="1" applyBorder="1" applyAlignment="1">
      <alignment horizontal="left" vertical="center" wrapText="1"/>
    </xf>
    <xf numFmtId="0" fontId="27" fillId="0" borderId="38" xfId="0" applyFont="1" applyFill="1" applyBorder="1" applyAlignment="1">
      <alignment horizontal="left" vertical="center"/>
    </xf>
    <xf numFmtId="0" fontId="26" fillId="0" borderId="10" xfId="0" applyFont="1" applyFill="1" applyBorder="1" applyAlignment="1">
      <alignment horizontal="center" vertical="center" wrapText="1"/>
    </xf>
    <xf numFmtId="0" fontId="26" fillId="0" borderId="8" xfId="0" applyFont="1" applyFill="1" applyBorder="1" applyAlignment="1">
      <alignment horizontal="center" vertical="center" wrapText="1"/>
    </xf>
    <xf numFmtId="0" fontId="26" fillId="0" borderId="9" xfId="0" applyFont="1" applyFill="1" applyBorder="1" applyAlignment="1">
      <alignment horizontal="center" vertical="center"/>
    </xf>
    <xf numFmtId="0" fontId="26" fillId="0" borderId="28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26" fillId="0" borderId="8" xfId="0" applyFont="1" applyFill="1" applyBorder="1" applyAlignment="1">
      <alignment horizontal="center" vertical="center"/>
    </xf>
    <xf numFmtId="1" fontId="26" fillId="0" borderId="10" xfId="0" applyNumberFormat="1" applyFont="1" applyFill="1" applyBorder="1" applyAlignment="1">
      <alignment horizontal="center" vertical="center" wrapText="1"/>
    </xf>
    <xf numFmtId="1" fontId="26" fillId="0" borderId="8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0" fillId="0" borderId="2" xfId="0" applyNumberFormat="1" applyFont="1" applyFill="1" applyBorder="1" applyAlignment="1">
      <alignment horizontal="right" vertical="center"/>
    </xf>
    <xf numFmtId="0" fontId="10" fillId="0" borderId="3" xfId="0" applyNumberFormat="1" applyFont="1" applyFill="1" applyBorder="1" applyAlignment="1">
      <alignment horizontal="right" vertical="center"/>
    </xf>
    <xf numFmtId="0" fontId="10" fillId="0" borderId="5" xfId="0" applyNumberFormat="1" applyFont="1" applyFill="1" applyBorder="1" applyAlignment="1">
      <alignment horizontal="right" vertical="center"/>
    </xf>
    <xf numFmtId="0" fontId="3" fillId="3" borderId="0" xfId="0" applyFont="1" applyFill="1" applyAlignment="1" applyProtection="1">
      <protection locked="0"/>
    </xf>
    <xf numFmtId="0" fontId="0" fillId="3" borderId="0" xfId="0" applyFill="1" applyAlignment="1" applyProtection="1">
      <protection locked="0"/>
    </xf>
    <xf numFmtId="0" fontId="5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Alignment="1" applyProtection="1">
      <protection locked="0"/>
    </xf>
  </cellXfs>
  <cellStyles count="5">
    <cellStyle name="Dziesiętny" xfId="4" builtinId="3"/>
    <cellStyle name="Normalny" xfId="0" builtinId="0"/>
    <cellStyle name="Normalny 2" xfId="1"/>
    <cellStyle name="Normalny 2 2" xfId="3"/>
    <cellStyle name="Normalny 2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>
    <pageSetUpPr fitToPage="1"/>
  </sheetPr>
  <dimension ref="A1:J244"/>
  <sheetViews>
    <sheetView zoomScaleNormal="100" zoomScaleSheetLayoutView="100" workbookViewId="0">
      <selection activeCell="B19" sqref="B19"/>
    </sheetView>
  </sheetViews>
  <sheetFormatPr defaultColWidth="9.140625" defaultRowHeight="12.75" x14ac:dyDescent="0.2"/>
  <cols>
    <col min="1" max="1" width="15.7109375" style="13" customWidth="1"/>
    <col min="2" max="2" width="80.140625" style="13" customWidth="1"/>
    <col min="3" max="3" width="15" style="13" customWidth="1"/>
    <col min="4" max="4" width="0.85546875" style="13" hidden="1" customWidth="1"/>
    <col min="5" max="5" width="2.28515625" style="13" customWidth="1"/>
    <col min="6" max="16384" width="9.140625" style="13"/>
  </cols>
  <sheetData>
    <row r="1" spans="1:10" customFormat="1" ht="36" customHeight="1" x14ac:dyDescent="0.2">
      <c r="A1" s="104" t="s">
        <v>216</v>
      </c>
      <c r="B1" s="104"/>
      <c r="C1" s="103"/>
      <c r="D1" s="13"/>
      <c r="E1" s="96" t="s">
        <v>209</v>
      </c>
    </row>
    <row r="2" spans="1:10" x14ac:dyDescent="0.2">
      <c r="C2" s="17"/>
      <c r="D2" s="18"/>
      <c r="E2" s="18"/>
    </row>
    <row r="3" spans="1:10" ht="13.5" thickBot="1" x14ac:dyDescent="0.25">
      <c r="D3" s="18"/>
      <c r="E3" s="17"/>
    </row>
    <row r="4" spans="1:10" ht="156" customHeight="1" thickBot="1" x14ac:dyDescent="0.25">
      <c r="A4" s="204" t="s">
        <v>231</v>
      </c>
      <c r="B4" s="205"/>
      <c r="C4" s="205"/>
      <c r="D4" s="205"/>
      <c r="E4" s="206"/>
      <c r="F4" s="119"/>
      <c r="G4" s="119"/>
      <c r="H4" s="119"/>
      <c r="I4" s="119"/>
      <c r="J4" s="119"/>
    </row>
    <row r="5" spans="1:10" ht="13.5" thickBot="1" x14ac:dyDescent="0.25">
      <c r="A5" s="207"/>
      <c r="B5" s="207"/>
      <c r="C5" s="207"/>
      <c r="D5" s="207"/>
      <c r="F5" s="119"/>
      <c r="G5" s="119"/>
      <c r="H5" s="119"/>
      <c r="I5" s="119"/>
      <c r="J5" s="119"/>
    </row>
    <row r="6" spans="1:10" ht="25.9" customHeight="1" thickBot="1" x14ac:dyDescent="0.25">
      <c r="A6" s="19" t="s">
        <v>208</v>
      </c>
      <c r="B6" s="20" t="s">
        <v>43</v>
      </c>
      <c r="C6" s="214" t="s">
        <v>44</v>
      </c>
      <c r="D6" s="215"/>
      <c r="E6" s="216"/>
      <c r="F6" s="119"/>
      <c r="G6" s="119"/>
      <c r="H6" s="119"/>
      <c r="I6" s="119"/>
      <c r="J6" s="119"/>
    </row>
    <row r="7" spans="1:10" s="27" customFormat="1" ht="13.9" customHeight="1" thickBot="1" x14ac:dyDescent="0.25">
      <c r="A7" s="25">
        <v>1</v>
      </c>
      <c r="B7" s="26">
        <v>2</v>
      </c>
      <c r="C7" s="217">
        <v>3</v>
      </c>
      <c r="D7" s="218"/>
      <c r="E7" s="219"/>
      <c r="F7" s="120"/>
      <c r="G7" s="120"/>
      <c r="H7" s="120"/>
      <c r="I7" s="120"/>
      <c r="J7" s="120"/>
    </row>
    <row r="8" spans="1:10" ht="25.5" x14ac:dyDescent="0.2">
      <c r="A8" s="97" t="s">
        <v>223</v>
      </c>
      <c r="B8" s="98" t="s">
        <v>220</v>
      </c>
      <c r="C8" s="220">
        <f>'2.1.a'!G146</f>
        <v>3941270</v>
      </c>
      <c r="D8" s="221"/>
      <c r="E8" s="222"/>
      <c r="F8" s="119"/>
      <c r="G8" s="119"/>
      <c r="H8" s="119"/>
      <c r="I8" s="119"/>
      <c r="J8" s="119"/>
    </row>
    <row r="9" spans="1:10" ht="25.5" x14ac:dyDescent="0.2">
      <c r="A9" s="99" t="s">
        <v>224</v>
      </c>
      <c r="B9" s="100" t="s">
        <v>221</v>
      </c>
      <c r="C9" s="223">
        <f>'2.1.b'!G42</f>
        <v>0</v>
      </c>
      <c r="D9" s="224"/>
      <c r="E9" s="225"/>
      <c r="F9" s="119"/>
      <c r="G9" s="119"/>
      <c r="H9" s="119"/>
      <c r="I9" s="119"/>
      <c r="J9" s="119"/>
    </row>
    <row r="10" spans="1:10" ht="26.25" thickBot="1" x14ac:dyDescent="0.25">
      <c r="A10" s="101" t="s">
        <v>225</v>
      </c>
      <c r="B10" s="102" t="s">
        <v>222</v>
      </c>
      <c r="C10" s="226">
        <f>'2.1.c'!G48</f>
        <v>0</v>
      </c>
      <c r="D10" s="227"/>
      <c r="E10" s="228"/>
      <c r="F10" s="119"/>
      <c r="G10" s="119"/>
      <c r="H10" s="119"/>
      <c r="I10" s="119"/>
      <c r="J10" s="119"/>
    </row>
    <row r="11" spans="1:10" ht="13.9" customHeight="1" x14ac:dyDescent="0.2">
      <c r="A11" s="208" t="s">
        <v>217</v>
      </c>
      <c r="B11" s="209"/>
      <c r="C11" s="229">
        <f>SUM(C8:E10)</f>
        <v>3941270</v>
      </c>
      <c r="D11" s="230"/>
      <c r="E11" s="231"/>
      <c r="F11" s="119"/>
      <c r="G11" s="119"/>
      <c r="H11" s="119"/>
      <c r="I11" s="119"/>
      <c r="J11" s="119"/>
    </row>
    <row r="12" spans="1:10" ht="13.9" customHeight="1" x14ac:dyDescent="0.2">
      <c r="A12" s="210" t="s">
        <v>218</v>
      </c>
      <c r="B12" s="211"/>
      <c r="C12" s="232">
        <f>C11*0.23</f>
        <v>906492.1</v>
      </c>
      <c r="D12" s="233"/>
      <c r="E12" s="234"/>
      <c r="F12" s="119"/>
      <c r="G12" s="119"/>
      <c r="H12" s="119"/>
      <c r="I12" s="119"/>
      <c r="J12" s="119"/>
    </row>
    <row r="13" spans="1:10" ht="13.9" customHeight="1" thickBot="1" x14ac:dyDescent="0.25">
      <c r="A13" s="212" t="s">
        <v>219</v>
      </c>
      <c r="B13" s="213"/>
      <c r="C13" s="235">
        <f>SUM(C11:E12)</f>
        <v>4847762.0999999996</v>
      </c>
      <c r="D13" s="236"/>
      <c r="E13" s="237"/>
      <c r="F13" s="119"/>
      <c r="G13" s="119"/>
      <c r="H13" s="119"/>
      <c r="I13" s="119"/>
      <c r="J13" s="119"/>
    </row>
    <row r="14" spans="1:10" x14ac:dyDescent="0.2">
      <c r="A14" s="14"/>
      <c r="B14" s="2"/>
      <c r="C14" s="15"/>
      <c r="D14" s="15"/>
    </row>
    <row r="15" spans="1:10" customFormat="1" ht="56.25" customHeight="1" x14ac:dyDescent="0.2">
      <c r="A15" s="105" t="s">
        <v>210</v>
      </c>
      <c r="B15" s="106"/>
      <c r="C15" s="107"/>
      <c r="D15" s="105"/>
      <c r="E15" s="108" t="s">
        <v>211</v>
      </c>
    </row>
    <row r="16" spans="1:10" customFormat="1" x14ac:dyDescent="0.2">
      <c r="A16" s="91" t="s">
        <v>212</v>
      </c>
      <c r="B16" s="23"/>
      <c r="C16" s="92"/>
      <c r="D16" s="93"/>
      <c r="E16" s="94" t="s">
        <v>213</v>
      </c>
    </row>
    <row r="17" spans="1:4" x14ac:dyDescent="0.2">
      <c r="A17" s="14"/>
      <c r="B17" s="16"/>
      <c r="C17" s="15"/>
      <c r="D17" s="15"/>
    </row>
    <row r="18" spans="1:4" x14ac:dyDescent="0.2">
      <c r="A18" s="14"/>
      <c r="B18" s="16"/>
      <c r="C18" s="15"/>
      <c r="D18" s="15"/>
    </row>
    <row r="19" spans="1:4" x14ac:dyDescent="0.2">
      <c r="A19" s="14"/>
      <c r="B19" s="16"/>
      <c r="C19" s="15"/>
      <c r="D19" s="15"/>
    </row>
    <row r="20" spans="1:4" x14ac:dyDescent="0.2">
      <c r="A20" s="14"/>
      <c r="B20" s="16"/>
      <c r="C20" s="15"/>
      <c r="D20" s="15"/>
    </row>
    <row r="21" spans="1:4" x14ac:dyDescent="0.2">
      <c r="A21" s="14"/>
      <c r="B21" s="16"/>
      <c r="C21" s="15"/>
      <c r="D21" s="15"/>
    </row>
    <row r="22" spans="1:4" x14ac:dyDescent="0.2">
      <c r="A22" s="14"/>
      <c r="B22" s="16"/>
      <c r="C22" s="15"/>
      <c r="D22" s="15"/>
    </row>
    <row r="23" spans="1:4" x14ac:dyDescent="0.2">
      <c r="A23" s="14"/>
      <c r="B23" s="16"/>
      <c r="C23" s="15"/>
      <c r="D23" s="15"/>
    </row>
    <row r="24" spans="1:4" x14ac:dyDescent="0.2">
      <c r="A24" s="14"/>
      <c r="B24" s="16"/>
      <c r="C24" s="15"/>
      <c r="D24" s="15"/>
    </row>
    <row r="25" spans="1:4" x14ac:dyDescent="0.2">
      <c r="A25" s="14"/>
      <c r="B25" s="16"/>
      <c r="C25" s="15"/>
      <c r="D25" s="15"/>
    </row>
    <row r="26" spans="1:4" x14ac:dyDescent="0.2">
      <c r="A26" s="14"/>
      <c r="B26" s="16"/>
      <c r="C26" s="15"/>
      <c r="D26" s="15"/>
    </row>
    <row r="27" spans="1:4" x14ac:dyDescent="0.2">
      <c r="A27" s="14"/>
      <c r="B27" s="16"/>
      <c r="C27" s="15"/>
      <c r="D27" s="15"/>
    </row>
    <row r="28" spans="1:4" x14ac:dyDescent="0.2">
      <c r="A28" s="14"/>
      <c r="B28" s="16"/>
      <c r="C28" s="15"/>
      <c r="D28" s="15"/>
    </row>
    <row r="29" spans="1:4" x14ac:dyDescent="0.2">
      <c r="A29" s="14"/>
      <c r="B29" s="16"/>
      <c r="C29" s="15"/>
      <c r="D29" s="15"/>
    </row>
    <row r="30" spans="1:4" x14ac:dyDescent="0.2">
      <c r="A30" s="14"/>
      <c r="B30" s="16"/>
      <c r="C30" s="15"/>
      <c r="D30" s="15"/>
    </row>
    <row r="31" spans="1:4" x14ac:dyDescent="0.2">
      <c r="A31" s="14"/>
      <c r="B31" s="16"/>
      <c r="C31" s="15"/>
      <c r="D31" s="15"/>
    </row>
    <row r="32" spans="1:4" x14ac:dyDescent="0.2">
      <c r="A32" s="14"/>
      <c r="B32" s="16"/>
      <c r="C32" s="15"/>
      <c r="D32" s="15"/>
    </row>
    <row r="33" spans="1:4" x14ac:dyDescent="0.2">
      <c r="A33" s="14"/>
      <c r="B33" s="16"/>
      <c r="C33" s="15"/>
      <c r="D33" s="15"/>
    </row>
    <row r="34" spans="1:4" x14ac:dyDescent="0.2">
      <c r="A34" s="14"/>
      <c r="B34" s="16"/>
      <c r="C34" s="15"/>
      <c r="D34" s="15"/>
    </row>
    <row r="35" spans="1:4" x14ac:dyDescent="0.2">
      <c r="A35" s="14"/>
      <c r="B35" s="16"/>
      <c r="C35" s="15"/>
      <c r="D35" s="15"/>
    </row>
    <row r="36" spans="1:4" x14ac:dyDescent="0.2">
      <c r="A36" s="14"/>
      <c r="B36" s="16"/>
      <c r="C36" s="15"/>
      <c r="D36" s="15"/>
    </row>
    <row r="37" spans="1:4" x14ac:dyDescent="0.2">
      <c r="A37" s="14"/>
      <c r="B37" s="16"/>
      <c r="C37" s="15"/>
      <c r="D37" s="15"/>
    </row>
    <row r="38" spans="1:4" x14ac:dyDescent="0.2">
      <c r="A38" s="14"/>
      <c r="B38" s="16"/>
      <c r="C38" s="15"/>
      <c r="D38" s="15"/>
    </row>
    <row r="39" spans="1:4" x14ac:dyDescent="0.2">
      <c r="A39" s="14"/>
      <c r="B39" s="16"/>
      <c r="C39" s="15"/>
      <c r="D39" s="15"/>
    </row>
    <row r="40" spans="1:4" x14ac:dyDescent="0.2">
      <c r="A40" s="14"/>
      <c r="B40" s="16"/>
      <c r="C40" s="15"/>
      <c r="D40" s="15"/>
    </row>
    <row r="41" spans="1:4" x14ac:dyDescent="0.2">
      <c r="A41" s="14"/>
      <c r="B41" s="16"/>
      <c r="C41" s="15"/>
      <c r="D41" s="15"/>
    </row>
    <row r="42" spans="1:4" x14ac:dyDescent="0.2">
      <c r="A42" s="14"/>
      <c r="B42" s="16"/>
      <c r="C42" s="15"/>
      <c r="D42" s="15"/>
    </row>
    <row r="43" spans="1:4" x14ac:dyDescent="0.2">
      <c r="A43" s="14"/>
      <c r="B43" s="16"/>
      <c r="C43" s="15"/>
      <c r="D43" s="15"/>
    </row>
    <row r="44" spans="1:4" x14ac:dyDescent="0.2">
      <c r="A44" s="14"/>
      <c r="B44" s="16"/>
      <c r="C44" s="15"/>
      <c r="D44" s="15"/>
    </row>
    <row r="45" spans="1:4" x14ac:dyDescent="0.2">
      <c r="A45" s="14"/>
      <c r="B45" s="16"/>
      <c r="C45" s="15"/>
      <c r="D45" s="15"/>
    </row>
    <row r="46" spans="1:4" x14ac:dyDescent="0.2">
      <c r="A46" s="14"/>
      <c r="B46" s="16"/>
      <c r="C46" s="15"/>
      <c r="D46" s="15"/>
    </row>
    <row r="47" spans="1:4" x14ac:dyDescent="0.2">
      <c r="A47" s="14"/>
      <c r="B47" s="16"/>
      <c r="C47" s="15"/>
      <c r="D47" s="15"/>
    </row>
    <row r="48" spans="1:4" x14ac:dyDescent="0.2">
      <c r="A48" s="14"/>
      <c r="B48" s="16"/>
      <c r="C48" s="15"/>
      <c r="D48" s="15"/>
    </row>
    <row r="49" spans="1:4" x14ac:dyDescent="0.2">
      <c r="A49" s="14"/>
      <c r="B49" s="16"/>
      <c r="C49" s="15"/>
      <c r="D49" s="15"/>
    </row>
    <row r="50" spans="1:4" x14ac:dyDescent="0.2">
      <c r="A50" s="14"/>
      <c r="B50" s="16"/>
      <c r="C50" s="15"/>
      <c r="D50" s="15"/>
    </row>
    <row r="51" spans="1:4" x14ac:dyDescent="0.2">
      <c r="A51" s="14"/>
      <c r="B51" s="16"/>
      <c r="C51" s="15"/>
      <c r="D51" s="15"/>
    </row>
    <row r="52" spans="1:4" x14ac:dyDescent="0.2">
      <c r="A52" s="14"/>
      <c r="B52" s="16"/>
      <c r="C52" s="15"/>
      <c r="D52" s="15"/>
    </row>
    <row r="53" spans="1:4" x14ac:dyDescent="0.2">
      <c r="A53" s="14"/>
      <c r="B53" s="16"/>
      <c r="C53" s="15"/>
      <c r="D53" s="15"/>
    </row>
    <row r="54" spans="1:4" x14ac:dyDescent="0.2">
      <c r="A54" s="14"/>
      <c r="B54" s="16"/>
      <c r="C54" s="15"/>
      <c r="D54" s="15"/>
    </row>
    <row r="55" spans="1:4" x14ac:dyDescent="0.2">
      <c r="A55" s="14"/>
      <c r="B55" s="16"/>
      <c r="C55" s="15"/>
      <c r="D55" s="15"/>
    </row>
    <row r="56" spans="1:4" x14ac:dyDescent="0.2">
      <c r="A56" s="14"/>
      <c r="B56" s="16"/>
      <c r="C56" s="15"/>
      <c r="D56" s="15"/>
    </row>
    <row r="57" spans="1:4" x14ac:dyDescent="0.2">
      <c r="A57" s="14"/>
      <c r="B57" s="16"/>
      <c r="C57" s="15"/>
      <c r="D57" s="15"/>
    </row>
    <row r="58" spans="1:4" x14ac:dyDescent="0.2">
      <c r="A58" s="14"/>
      <c r="B58" s="16"/>
      <c r="C58" s="15"/>
      <c r="D58" s="15"/>
    </row>
    <row r="59" spans="1:4" x14ac:dyDescent="0.2">
      <c r="A59" s="14"/>
      <c r="B59" s="16"/>
      <c r="C59" s="15"/>
      <c r="D59" s="15"/>
    </row>
    <row r="60" spans="1:4" x14ac:dyDescent="0.2">
      <c r="A60" s="14"/>
      <c r="B60" s="16"/>
      <c r="C60" s="15"/>
      <c r="D60" s="15"/>
    </row>
    <row r="61" spans="1:4" x14ac:dyDescent="0.2">
      <c r="A61" s="14"/>
      <c r="B61" s="16"/>
      <c r="C61" s="15"/>
      <c r="D61" s="15"/>
    </row>
    <row r="62" spans="1:4" x14ac:dyDescent="0.2">
      <c r="A62" s="14"/>
      <c r="B62" s="16"/>
      <c r="C62" s="15"/>
      <c r="D62" s="15"/>
    </row>
    <row r="63" spans="1:4" x14ac:dyDescent="0.2">
      <c r="A63" s="14"/>
      <c r="B63" s="16"/>
      <c r="C63" s="15"/>
      <c r="D63" s="15"/>
    </row>
    <row r="64" spans="1:4" x14ac:dyDescent="0.2">
      <c r="A64" s="14"/>
      <c r="B64" s="16"/>
      <c r="C64" s="15"/>
      <c r="D64" s="15"/>
    </row>
    <row r="65" spans="1:4" x14ac:dyDescent="0.2">
      <c r="A65" s="14"/>
      <c r="B65" s="16"/>
      <c r="C65" s="15"/>
      <c r="D65" s="15"/>
    </row>
    <row r="66" spans="1:4" x14ac:dyDescent="0.2">
      <c r="A66" s="14"/>
      <c r="B66" s="16"/>
      <c r="C66" s="15"/>
      <c r="D66" s="15"/>
    </row>
    <row r="67" spans="1:4" x14ac:dyDescent="0.2">
      <c r="A67" s="14"/>
      <c r="B67" s="16"/>
      <c r="C67" s="15"/>
      <c r="D67" s="15"/>
    </row>
    <row r="68" spans="1:4" x14ac:dyDescent="0.2">
      <c r="A68" s="14"/>
      <c r="B68" s="16"/>
      <c r="C68" s="15"/>
      <c r="D68" s="15"/>
    </row>
    <row r="69" spans="1:4" x14ac:dyDescent="0.2">
      <c r="A69" s="14"/>
      <c r="B69" s="16"/>
      <c r="C69" s="15"/>
      <c r="D69" s="15"/>
    </row>
    <row r="70" spans="1:4" x14ac:dyDescent="0.2">
      <c r="A70" s="14"/>
      <c r="B70" s="16"/>
      <c r="C70" s="15"/>
      <c r="D70" s="15"/>
    </row>
    <row r="71" spans="1:4" x14ac:dyDescent="0.2">
      <c r="A71" s="14"/>
      <c r="B71" s="16"/>
      <c r="C71" s="15"/>
      <c r="D71" s="15"/>
    </row>
    <row r="72" spans="1:4" x14ac:dyDescent="0.2">
      <c r="A72" s="14"/>
      <c r="B72" s="16"/>
      <c r="C72" s="15"/>
      <c r="D72" s="15"/>
    </row>
    <row r="73" spans="1:4" x14ac:dyDescent="0.2">
      <c r="A73" s="14"/>
      <c r="B73" s="16"/>
      <c r="C73" s="15"/>
      <c r="D73" s="15"/>
    </row>
    <row r="74" spans="1:4" x14ac:dyDescent="0.2">
      <c r="A74" s="14"/>
      <c r="B74" s="16"/>
      <c r="C74" s="15"/>
      <c r="D74" s="15"/>
    </row>
    <row r="75" spans="1:4" x14ac:dyDescent="0.2">
      <c r="A75" s="14"/>
      <c r="B75" s="16"/>
      <c r="C75" s="15"/>
      <c r="D75" s="15"/>
    </row>
    <row r="76" spans="1:4" x14ac:dyDescent="0.2">
      <c r="A76" s="14"/>
      <c r="B76" s="16"/>
      <c r="C76" s="15"/>
      <c r="D76" s="15"/>
    </row>
    <row r="77" spans="1:4" x14ac:dyDescent="0.2">
      <c r="A77" s="14"/>
      <c r="B77" s="16"/>
      <c r="C77" s="15"/>
      <c r="D77" s="15"/>
    </row>
    <row r="78" spans="1:4" x14ac:dyDescent="0.2">
      <c r="A78" s="14"/>
      <c r="B78" s="16"/>
      <c r="C78" s="15"/>
      <c r="D78" s="15"/>
    </row>
    <row r="79" spans="1:4" x14ac:dyDescent="0.2">
      <c r="A79" s="14"/>
      <c r="B79" s="16"/>
      <c r="C79" s="15"/>
      <c r="D79" s="15"/>
    </row>
    <row r="80" spans="1:4" x14ac:dyDescent="0.2">
      <c r="A80" s="14"/>
      <c r="B80" s="16"/>
      <c r="C80" s="15"/>
      <c r="D80" s="15"/>
    </row>
    <row r="81" spans="1:4" x14ac:dyDescent="0.2">
      <c r="A81" s="14"/>
      <c r="B81" s="16"/>
      <c r="C81" s="15"/>
      <c r="D81" s="15"/>
    </row>
    <row r="82" spans="1:4" x14ac:dyDescent="0.2">
      <c r="A82" s="14"/>
      <c r="B82" s="16"/>
      <c r="C82" s="15"/>
      <c r="D82" s="15"/>
    </row>
    <row r="83" spans="1:4" x14ac:dyDescent="0.2">
      <c r="A83" s="14"/>
      <c r="B83" s="16"/>
      <c r="C83" s="15"/>
      <c r="D83" s="15"/>
    </row>
    <row r="84" spans="1:4" x14ac:dyDescent="0.2">
      <c r="A84" s="14"/>
      <c r="B84" s="16"/>
      <c r="C84" s="15"/>
      <c r="D84" s="15"/>
    </row>
    <row r="85" spans="1:4" x14ac:dyDescent="0.2">
      <c r="A85" s="14"/>
      <c r="B85" s="16"/>
      <c r="C85" s="15"/>
      <c r="D85" s="15"/>
    </row>
    <row r="86" spans="1:4" x14ac:dyDescent="0.2">
      <c r="A86" s="14"/>
      <c r="B86" s="16"/>
      <c r="C86" s="15"/>
      <c r="D86" s="15"/>
    </row>
    <row r="87" spans="1:4" x14ac:dyDescent="0.2">
      <c r="A87" s="14"/>
      <c r="B87" s="16"/>
      <c r="C87" s="15"/>
      <c r="D87" s="15"/>
    </row>
    <row r="88" spans="1:4" x14ac:dyDescent="0.2">
      <c r="A88" s="14"/>
      <c r="B88" s="16"/>
      <c r="C88" s="15"/>
      <c r="D88" s="15"/>
    </row>
    <row r="89" spans="1:4" x14ac:dyDescent="0.2">
      <c r="A89" s="14"/>
      <c r="B89" s="16"/>
      <c r="C89" s="15"/>
      <c r="D89" s="15"/>
    </row>
    <row r="90" spans="1:4" x14ac:dyDescent="0.2">
      <c r="A90" s="14"/>
      <c r="B90" s="16"/>
      <c r="C90" s="15"/>
      <c r="D90" s="15"/>
    </row>
    <row r="91" spans="1:4" x14ac:dyDescent="0.2">
      <c r="A91" s="14"/>
      <c r="B91" s="16"/>
      <c r="C91" s="15"/>
      <c r="D91" s="15"/>
    </row>
    <row r="92" spans="1:4" x14ac:dyDescent="0.2">
      <c r="A92" s="14"/>
      <c r="B92" s="16"/>
      <c r="C92" s="15"/>
      <c r="D92" s="15"/>
    </row>
    <row r="93" spans="1:4" x14ac:dyDescent="0.2">
      <c r="A93" s="14"/>
      <c r="B93" s="16"/>
      <c r="C93" s="15"/>
      <c r="D93" s="15"/>
    </row>
    <row r="94" spans="1:4" x14ac:dyDescent="0.2">
      <c r="A94" s="14"/>
      <c r="B94" s="16"/>
      <c r="C94" s="15"/>
      <c r="D94" s="15"/>
    </row>
    <row r="95" spans="1:4" x14ac:dyDescent="0.2">
      <c r="A95" s="14"/>
      <c r="B95" s="16"/>
      <c r="C95" s="15"/>
      <c r="D95" s="15"/>
    </row>
    <row r="96" spans="1:4" x14ac:dyDescent="0.2">
      <c r="A96" s="14"/>
      <c r="B96" s="16"/>
      <c r="C96" s="15"/>
      <c r="D96" s="15"/>
    </row>
    <row r="97" spans="1:4" x14ac:dyDescent="0.2">
      <c r="A97" s="14"/>
      <c r="B97" s="16"/>
      <c r="C97" s="15"/>
      <c r="D97" s="15"/>
    </row>
    <row r="98" spans="1:4" x14ac:dyDescent="0.2">
      <c r="A98" s="14"/>
      <c r="B98" s="15"/>
      <c r="C98" s="15"/>
      <c r="D98" s="15"/>
    </row>
    <row r="99" spans="1:4" x14ac:dyDescent="0.2">
      <c r="A99" s="14"/>
      <c r="B99" s="15"/>
      <c r="C99" s="15"/>
      <c r="D99" s="15"/>
    </row>
    <row r="100" spans="1:4" x14ac:dyDescent="0.2">
      <c r="A100" s="14"/>
      <c r="B100" s="15"/>
      <c r="C100" s="15"/>
      <c r="D100" s="15"/>
    </row>
    <row r="101" spans="1:4" x14ac:dyDescent="0.2">
      <c r="A101" s="14"/>
      <c r="B101" s="15"/>
      <c r="C101" s="15"/>
      <c r="D101" s="15"/>
    </row>
    <row r="102" spans="1:4" x14ac:dyDescent="0.2">
      <c r="A102" s="14"/>
      <c r="B102" s="15"/>
      <c r="C102" s="15"/>
      <c r="D102" s="15"/>
    </row>
    <row r="103" spans="1:4" x14ac:dyDescent="0.2">
      <c r="A103" s="14"/>
      <c r="B103" s="15"/>
      <c r="C103" s="15"/>
      <c r="D103" s="15"/>
    </row>
    <row r="104" spans="1:4" x14ac:dyDescent="0.2">
      <c r="A104" s="14"/>
      <c r="B104" s="15"/>
      <c r="C104" s="15"/>
      <c r="D104" s="15"/>
    </row>
    <row r="105" spans="1:4" x14ac:dyDescent="0.2">
      <c r="A105" s="14"/>
      <c r="B105" s="15"/>
      <c r="C105" s="15"/>
      <c r="D105" s="15"/>
    </row>
    <row r="106" spans="1:4" x14ac:dyDescent="0.2">
      <c r="A106" s="14"/>
      <c r="B106" s="15"/>
      <c r="C106" s="15"/>
      <c r="D106" s="15"/>
    </row>
    <row r="107" spans="1:4" x14ac:dyDescent="0.2">
      <c r="A107" s="14"/>
      <c r="B107" s="15"/>
      <c r="C107" s="15"/>
      <c r="D107" s="15"/>
    </row>
    <row r="108" spans="1:4" x14ac:dyDescent="0.2">
      <c r="A108" s="14"/>
      <c r="B108" s="15"/>
      <c r="C108" s="15"/>
      <c r="D108" s="15"/>
    </row>
    <row r="109" spans="1:4" x14ac:dyDescent="0.2">
      <c r="A109" s="14"/>
      <c r="B109" s="15"/>
      <c r="C109" s="15"/>
      <c r="D109" s="15"/>
    </row>
    <row r="110" spans="1:4" x14ac:dyDescent="0.2">
      <c r="A110" s="14"/>
      <c r="B110" s="15"/>
      <c r="C110" s="15"/>
      <c r="D110" s="15"/>
    </row>
    <row r="111" spans="1:4" x14ac:dyDescent="0.2">
      <c r="A111" s="14"/>
      <c r="B111" s="15"/>
      <c r="C111" s="15"/>
      <c r="D111" s="15"/>
    </row>
    <row r="112" spans="1:4" x14ac:dyDescent="0.2">
      <c r="A112" s="14"/>
      <c r="B112" s="15"/>
      <c r="C112" s="15"/>
      <c r="D112" s="15"/>
    </row>
    <row r="113" spans="1:4" x14ac:dyDescent="0.2">
      <c r="A113" s="14"/>
      <c r="B113" s="15"/>
      <c r="C113" s="15"/>
      <c r="D113" s="15"/>
    </row>
    <row r="114" spans="1:4" x14ac:dyDescent="0.2">
      <c r="A114" s="14"/>
      <c r="B114" s="15"/>
      <c r="C114" s="15"/>
      <c r="D114" s="15"/>
    </row>
    <row r="115" spans="1:4" x14ac:dyDescent="0.2">
      <c r="A115" s="14"/>
      <c r="B115" s="15"/>
      <c r="C115" s="15"/>
      <c r="D115" s="15"/>
    </row>
    <row r="116" spans="1:4" x14ac:dyDescent="0.2">
      <c r="A116" s="14"/>
      <c r="B116" s="15"/>
      <c r="C116" s="15"/>
      <c r="D116" s="15"/>
    </row>
    <row r="117" spans="1:4" x14ac:dyDescent="0.2">
      <c r="A117" s="14"/>
      <c r="B117" s="15"/>
      <c r="C117" s="15"/>
      <c r="D117" s="15"/>
    </row>
    <row r="118" spans="1:4" x14ac:dyDescent="0.2">
      <c r="A118" s="14"/>
      <c r="B118" s="15"/>
      <c r="C118" s="15"/>
      <c r="D118" s="15"/>
    </row>
    <row r="119" spans="1:4" x14ac:dyDescent="0.2">
      <c r="A119" s="14"/>
      <c r="B119" s="15"/>
      <c r="C119" s="15"/>
      <c r="D119" s="15"/>
    </row>
    <row r="120" spans="1:4" x14ac:dyDescent="0.2">
      <c r="A120" s="14"/>
      <c r="B120" s="15"/>
      <c r="C120" s="15"/>
      <c r="D120" s="15"/>
    </row>
    <row r="121" spans="1:4" x14ac:dyDescent="0.2">
      <c r="A121" s="14"/>
      <c r="B121" s="15"/>
      <c r="C121" s="15"/>
      <c r="D121" s="15"/>
    </row>
    <row r="122" spans="1:4" x14ac:dyDescent="0.2">
      <c r="A122" s="14"/>
      <c r="B122" s="15"/>
      <c r="C122" s="15"/>
      <c r="D122" s="15"/>
    </row>
    <row r="123" spans="1:4" x14ac:dyDescent="0.2">
      <c r="A123" s="14"/>
      <c r="B123" s="15"/>
      <c r="C123" s="15"/>
      <c r="D123" s="15"/>
    </row>
    <row r="124" spans="1:4" x14ac:dyDescent="0.2">
      <c r="A124" s="14"/>
      <c r="B124" s="15"/>
      <c r="C124" s="15"/>
      <c r="D124" s="15"/>
    </row>
    <row r="125" spans="1:4" x14ac:dyDescent="0.2">
      <c r="A125" s="14"/>
      <c r="B125" s="15"/>
      <c r="C125" s="15"/>
      <c r="D125" s="15"/>
    </row>
    <row r="126" spans="1:4" x14ac:dyDescent="0.2">
      <c r="A126" s="14"/>
      <c r="B126" s="15"/>
      <c r="C126" s="15"/>
      <c r="D126" s="15"/>
    </row>
    <row r="127" spans="1:4" x14ac:dyDescent="0.2">
      <c r="A127" s="14"/>
      <c r="B127" s="15"/>
      <c r="C127" s="15"/>
      <c r="D127" s="15"/>
    </row>
    <row r="128" spans="1:4" x14ac:dyDescent="0.2">
      <c r="A128" s="14"/>
      <c r="B128" s="15"/>
      <c r="C128" s="15"/>
      <c r="D128" s="15"/>
    </row>
    <row r="129" spans="1:4" x14ac:dyDescent="0.2">
      <c r="A129" s="14"/>
      <c r="B129" s="15"/>
      <c r="C129" s="15"/>
      <c r="D129" s="15"/>
    </row>
    <row r="130" spans="1:4" x14ac:dyDescent="0.2">
      <c r="A130" s="14"/>
      <c r="B130" s="15"/>
      <c r="C130" s="15"/>
      <c r="D130" s="15"/>
    </row>
    <row r="131" spans="1:4" x14ac:dyDescent="0.2">
      <c r="A131" s="14"/>
      <c r="B131" s="15"/>
      <c r="C131" s="15"/>
      <c r="D131" s="15"/>
    </row>
    <row r="132" spans="1:4" x14ac:dyDescent="0.2">
      <c r="A132" s="14"/>
      <c r="B132" s="15"/>
      <c r="C132" s="15"/>
      <c r="D132" s="15"/>
    </row>
    <row r="133" spans="1:4" x14ac:dyDescent="0.2">
      <c r="A133" s="14"/>
      <c r="B133" s="15"/>
      <c r="C133" s="15"/>
      <c r="D133" s="15"/>
    </row>
    <row r="134" spans="1:4" x14ac:dyDescent="0.2">
      <c r="A134" s="14"/>
      <c r="B134" s="15"/>
      <c r="C134" s="15"/>
      <c r="D134" s="15"/>
    </row>
    <row r="135" spans="1:4" x14ac:dyDescent="0.2">
      <c r="A135" s="14"/>
      <c r="B135" s="15"/>
      <c r="C135" s="15"/>
      <c r="D135" s="15"/>
    </row>
    <row r="136" spans="1:4" x14ac:dyDescent="0.2">
      <c r="A136" s="14"/>
      <c r="B136" s="15"/>
      <c r="C136" s="15"/>
      <c r="D136" s="15"/>
    </row>
    <row r="137" spans="1:4" x14ac:dyDescent="0.2">
      <c r="A137" s="14"/>
      <c r="B137" s="15"/>
      <c r="C137" s="15"/>
      <c r="D137" s="15"/>
    </row>
    <row r="138" spans="1:4" x14ac:dyDescent="0.2">
      <c r="A138" s="14"/>
      <c r="B138" s="15"/>
      <c r="C138" s="15"/>
      <c r="D138" s="15"/>
    </row>
    <row r="139" spans="1:4" x14ac:dyDescent="0.2">
      <c r="A139" s="14"/>
      <c r="B139" s="15"/>
      <c r="C139" s="15"/>
      <c r="D139" s="15"/>
    </row>
    <row r="140" spans="1:4" x14ac:dyDescent="0.2">
      <c r="A140" s="14"/>
      <c r="B140" s="15"/>
      <c r="C140" s="15"/>
      <c r="D140" s="15"/>
    </row>
    <row r="141" spans="1:4" x14ac:dyDescent="0.2">
      <c r="A141" s="14"/>
      <c r="B141" s="15"/>
      <c r="C141" s="15"/>
      <c r="D141" s="15"/>
    </row>
    <row r="142" spans="1:4" x14ac:dyDescent="0.2">
      <c r="A142" s="14"/>
      <c r="B142" s="15"/>
      <c r="C142" s="15"/>
      <c r="D142" s="15"/>
    </row>
    <row r="143" spans="1:4" x14ac:dyDescent="0.2">
      <c r="A143" s="14"/>
      <c r="B143" s="15"/>
      <c r="C143" s="15"/>
      <c r="D143" s="15"/>
    </row>
    <row r="144" spans="1:4" x14ac:dyDescent="0.2">
      <c r="A144" s="14"/>
      <c r="B144" s="15"/>
      <c r="C144" s="15"/>
      <c r="D144" s="15"/>
    </row>
    <row r="145" spans="1:4" x14ac:dyDescent="0.2">
      <c r="A145" s="14"/>
      <c r="B145" s="15"/>
      <c r="C145" s="15"/>
      <c r="D145" s="15"/>
    </row>
    <row r="146" spans="1:4" x14ac:dyDescent="0.2">
      <c r="A146" s="14"/>
      <c r="B146" s="15"/>
      <c r="C146" s="15"/>
      <c r="D146" s="15"/>
    </row>
    <row r="147" spans="1:4" x14ac:dyDescent="0.2">
      <c r="A147" s="14"/>
      <c r="B147" s="15"/>
      <c r="C147" s="15"/>
      <c r="D147" s="15"/>
    </row>
    <row r="148" spans="1:4" x14ac:dyDescent="0.2">
      <c r="A148" s="14"/>
      <c r="B148" s="15"/>
      <c r="C148" s="15"/>
      <c r="D148" s="15"/>
    </row>
    <row r="149" spans="1:4" x14ac:dyDescent="0.2">
      <c r="A149" s="14"/>
      <c r="B149" s="15"/>
      <c r="C149" s="15"/>
      <c r="D149" s="15"/>
    </row>
    <row r="150" spans="1:4" x14ac:dyDescent="0.2">
      <c r="A150" s="14"/>
      <c r="B150" s="15"/>
      <c r="C150" s="15"/>
      <c r="D150" s="15"/>
    </row>
    <row r="151" spans="1:4" x14ac:dyDescent="0.2">
      <c r="A151" s="14"/>
      <c r="B151" s="15"/>
      <c r="C151" s="15"/>
      <c r="D151" s="15"/>
    </row>
    <row r="152" spans="1:4" x14ac:dyDescent="0.2">
      <c r="A152" s="14"/>
      <c r="B152" s="15"/>
      <c r="C152" s="15"/>
      <c r="D152" s="15"/>
    </row>
    <row r="153" spans="1:4" x14ac:dyDescent="0.2">
      <c r="A153" s="14"/>
      <c r="B153" s="15"/>
      <c r="C153" s="15"/>
      <c r="D153" s="15"/>
    </row>
    <row r="154" spans="1:4" x14ac:dyDescent="0.2">
      <c r="A154" s="14"/>
      <c r="B154" s="15"/>
      <c r="C154" s="15"/>
      <c r="D154" s="15"/>
    </row>
    <row r="155" spans="1:4" x14ac:dyDescent="0.2">
      <c r="A155" s="14"/>
      <c r="B155" s="15"/>
      <c r="C155" s="15"/>
      <c r="D155" s="15"/>
    </row>
    <row r="156" spans="1:4" x14ac:dyDescent="0.2">
      <c r="A156" s="14"/>
      <c r="B156" s="15"/>
      <c r="C156" s="15"/>
      <c r="D156" s="15"/>
    </row>
    <row r="157" spans="1:4" x14ac:dyDescent="0.2">
      <c r="A157" s="14"/>
      <c r="B157" s="15"/>
      <c r="C157" s="15"/>
      <c r="D157" s="15"/>
    </row>
    <row r="158" spans="1:4" x14ac:dyDescent="0.2">
      <c r="A158" s="14"/>
      <c r="B158" s="15"/>
      <c r="C158" s="15"/>
      <c r="D158" s="15"/>
    </row>
    <row r="159" spans="1:4" x14ac:dyDescent="0.2">
      <c r="A159" s="14"/>
      <c r="B159" s="15"/>
      <c r="C159" s="15"/>
      <c r="D159" s="15"/>
    </row>
    <row r="160" spans="1:4" x14ac:dyDescent="0.2">
      <c r="A160" s="14"/>
      <c r="B160" s="15"/>
      <c r="C160" s="15"/>
      <c r="D160" s="15"/>
    </row>
    <row r="161" spans="1:4" x14ac:dyDescent="0.2">
      <c r="A161" s="14"/>
      <c r="B161" s="15"/>
      <c r="C161" s="15"/>
      <c r="D161" s="15"/>
    </row>
    <row r="162" spans="1:4" x14ac:dyDescent="0.2">
      <c r="A162" s="14"/>
      <c r="B162" s="15"/>
      <c r="C162" s="15"/>
      <c r="D162" s="15"/>
    </row>
    <row r="163" spans="1:4" x14ac:dyDescent="0.2">
      <c r="A163" s="14"/>
      <c r="B163" s="15"/>
      <c r="C163" s="15"/>
      <c r="D163" s="15"/>
    </row>
    <row r="164" spans="1:4" x14ac:dyDescent="0.2">
      <c r="A164" s="14"/>
      <c r="B164" s="15"/>
      <c r="C164" s="15"/>
      <c r="D164" s="15"/>
    </row>
    <row r="165" spans="1:4" x14ac:dyDescent="0.2">
      <c r="A165" s="14"/>
      <c r="B165" s="15"/>
      <c r="C165" s="15"/>
      <c r="D165" s="15"/>
    </row>
    <row r="166" spans="1:4" x14ac:dyDescent="0.2">
      <c r="A166" s="14"/>
      <c r="B166" s="15"/>
      <c r="C166" s="15"/>
      <c r="D166" s="15"/>
    </row>
    <row r="167" spans="1:4" x14ac:dyDescent="0.2">
      <c r="A167" s="14"/>
      <c r="B167" s="15"/>
      <c r="C167" s="15"/>
      <c r="D167" s="15"/>
    </row>
    <row r="168" spans="1:4" x14ac:dyDescent="0.2">
      <c r="A168" s="14"/>
      <c r="B168" s="15"/>
      <c r="C168" s="15"/>
      <c r="D168" s="15"/>
    </row>
    <row r="169" spans="1:4" x14ac:dyDescent="0.2">
      <c r="A169" s="14"/>
      <c r="B169" s="15"/>
      <c r="C169" s="15"/>
      <c r="D169" s="15"/>
    </row>
    <row r="170" spans="1:4" x14ac:dyDescent="0.2">
      <c r="A170" s="14"/>
      <c r="B170" s="15"/>
      <c r="C170" s="15"/>
      <c r="D170" s="15"/>
    </row>
    <row r="171" spans="1:4" x14ac:dyDescent="0.2">
      <c r="A171" s="14"/>
      <c r="B171" s="15"/>
      <c r="C171" s="15"/>
      <c r="D171" s="15"/>
    </row>
    <row r="172" spans="1:4" x14ac:dyDescent="0.2">
      <c r="A172" s="14"/>
      <c r="B172" s="15"/>
      <c r="C172" s="15"/>
      <c r="D172" s="15"/>
    </row>
    <row r="173" spans="1:4" x14ac:dyDescent="0.2">
      <c r="A173" s="14"/>
      <c r="B173" s="15"/>
      <c r="C173" s="15"/>
      <c r="D173" s="15"/>
    </row>
    <row r="174" spans="1:4" x14ac:dyDescent="0.2">
      <c r="A174" s="14"/>
      <c r="B174" s="15"/>
      <c r="C174" s="15"/>
      <c r="D174" s="15"/>
    </row>
    <row r="175" spans="1:4" x14ac:dyDescent="0.2">
      <c r="A175" s="14"/>
      <c r="B175" s="15"/>
      <c r="C175" s="15"/>
      <c r="D175" s="15"/>
    </row>
    <row r="176" spans="1:4" x14ac:dyDescent="0.2">
      <c r="A176" s="14"/>
      <c r="B176" s="15"/>
      <c r="C176" s="15"/>
      <c r="D176" s="15"/>
    </row>
    <row r="177" spans="1:4" x14ac:dyDescent="0.2">
      <c r="A177" s="14"/>
      <c r="B177" s="15"/>
      <c r="C177" s="15"/>
      <c r="D177" s="15"/>
    </row>
    <row r="178" spans="1:4" x14ac:dyDescent="0.2">
      <c r="A178" s="14"/>
      <c r="B178" s="15"/>
      <c r="C178" s="15"/>
      <c r="D178" s="15"/>
    </row>
    <row r="179" spans="1:4" x14ac:dyDescent="0.2">
      <c r="A179" s="14"/>
      <c r="B179" s="15"/>
      <c r="C179" s="15"/>
      <c r="D179" s="15"/>
    </row>
    <row r="180" spans="1:4" x14ac:dyDescent="0.2">
      <c r="A180" s="14"/>
      <c r="B180" s="15"/>
      <c r="C180" s="15"/>
      <c r="D180" s="15"/>
    </row>
    <row r="181" spans="1:4" x14ac:dyDescent="0.2">
      <c r="A181" s="14"/>
      <c r="B181" s="15"/>
      <c r="C181" s="15"/>
      <c r="D181" s="15"/>
    </row>
    <row r="182" spans="1:4" x14ac:dyDescent="0.2">
      <c r="A182" s="14"/>
      <c r="B182" s="15"/>
      <c r="C182" s="15"/>
      <c r="D182" s="15"/>
    </row>
    <row r="183" spans="1:4" x14ac:dyDescent="0.2">
      <c r="A183" s="14"/>
      <c r="B183" s="15"/>
      <c r="C183" s="15"/>
      <c r="D183" s="15"/>
    </row>
    <row r="184" spans="1:4" x14ac:dyDescent="0.2">
      <c r="A184" s="14"/>
      <c r="B184" s="15"/>
      <c r="C184" s="15"/>
      <c r="D184" s="15"/>
    </row>
    <row r="185" spans="1:4" x14ac:dyDescent="0.2">
      <c r="A185" s="14"/>
      <c r="B185" s="15"/>
      <c r="C185" s="15"/>
      <c r="D185" s="15"/>
    </row>
    <row r="186" spans="1:4" x14ac:dyDescent="0.2">
      <c r="A186" s="14"/>
      <c r="B186" s="15"/>
      <c r="C186" s="15"/>
      <c r="D186" s="15"/>
    </row>
    <row r="187" spans="1:4" x14ac:dyDescent="0.2">
      <c r="A187" s="14"/>
      <c r="B187" s="15"/>
      <c r="C187" s="15"/>
      <c r="D187" s="15"/>
    </row>
    <row r="188" spans="1:4" x14ac:dyDescent="0.2">
      <c r="A188" s="14"/>
      <c r="B188" s="15"/>
      <c r="C188" s="15"/>
      <c r="D188" s="15"/>
    </row>
    <row r="189" spans="1:4" x14ac:dyDescent="0.2">
      <c r="A189" s="14"/>
      <c r="B189" s="15"/>
      <c r="C189" s="15"/>
      <c r="D189" s="15"/>
    </row>
    <row r="190" spans="1:4" x14ac:dyDescent="0.2">
      <c r="A190" s="14"/>
      <c r="B190" s="15"/>
      <c r="C190" s="15"/>
      <c r="D190" s="15"/>
    </row>
    <row r="191" spans="1:4" x14ac:dyDescent="0.2">
      <c r="A191" s="14"/>
      <c r="B191" s="15"/>
      <c r="C191" s="15"/>
      <c r="D191" s="15"/>
    </row>
    <row r="192" spans="1:4" x14ac:dyDescent="0.2">
      <c r="A192" s="14"/>
      <c r="B192" s="15"/>
      <c r="C192" s="15"/>
      <c r="D192" s="15"/>
    </row>
    <row r="193" spans="1:4" x14ac:dyDescent="0.2">
      <c r="A193" s="14"/>
      <c r="B193" s="15"/>
      <c r="C193" s="15"/>
      <c r="D193" s="15"/>
    </row>
    <row r="194" spans="1:4" x14ac:dyDescent="0.2">
      <c r="A194" s="14"/>
      <c r="B194" s="15"/>
      <c r="C194" s="15"/>
      <c r="D194" s="15"/>
    </row>
    <row r="195" spans="1:4" x14ac:dyDescent="0.2">
      <c r="A195" s="15"/>
      <c r="B195" s="15"/>
      <c r="C195" s="15"/>
      <c r="D195" s="15"/>
    </row>
    <row r="196" spans="1:4" x14ac:dyDescent="0.2">
      <c r="A196" s="15"/>
      <c r="B196" s="15"/>
      <c r="C196" s="15"/>
      <c r="D196" s="15"/>
    </row>
    <row r="197" spans="1:4" x14ac:dyDescent="0.2">
      <c r="A197" s="15"/>
      <c r="B197" s="15"/>
      <c r="C197" s="15"/>
      <c r="D197" s="15"/>
    </row>
    <row r="198" spans="1:4" x14ac:dyDescent="0.2">
      <c r="A198" s="15"/>
      <c r="B198" s="15"/>
      <c r="C198" s="15"/>
      <c r="D198" s="15"/>
    </row>
    <row r="199" spans="1:4" x14ac:dyDescent="0.2">
      <c r="A199" s="15"/>
      <c r="B199" s="15"/>
      <c r="C199" s="15"/>
      <c r="D199" s="15"/>
    </row>
    <row r="200" spans="1:4" x14ac:dyDescent="0.2">
      <c r="A200" s="15"/>
      <c r="B200" s="15"/>
      <c r="C200" s="15"/>
      <c r="D200" s="15"/>
    </row>
    <row r="201" spans="1:4" x14ac:dyDescent="0.2">
      <c r="A201" s="15"/>
      <c r="B201" s="15"/>
      <c r="C201" s="15"/>
      <c r="D201" s="15"/>
    </row>
    <row r="202" spans="1:4" x14ac:dyDescent="0.2">
      <c r="A202" s="15"/>
      <c r="B202" s="15"/>
      <c r="C202" s="15"/>
      <c r="D202" s="15"/>
    </row>
    <row r="203" spans="1:4" x14ac:dyDescent="0.2">
      <c r="A203" s="15"/>
      <c r="B203" s="15"/>
      <c r="C203" s="15"/>
      <c r="D203" s="15"/>
    </row>
    <row r="204" spans="1:4" x14ac:dyDescent="0.2">
      <c r="A204" s="15"/>
      <c r="B204" s="15"/>
      <c r="C204" s="15"/>
      <c r="D204" s="15"/>
    </row>
    <row r="205" spans="1:4" x14ac:dyDescent="0.2">
      <c r="A205" s="15"/>
      <c r="B205" s="15"/>
      <c r="C205" s="15"/>
      <c r="D205" s="15"/>
    </row>
    <row r="206" spans="1:4" x14ac:dyDescent="0.2">
      <c r="A206" s="15"/>
      <c r="B206" s="15"/>
      <c r="C206" s="15"/>
      <c r="D206" s="15"/>
    </row>
    <row r="207" spans="1:4" x14ac:dyDescent="0.2">
      <c r="A207" s="15"/>
      <c r="B207" s="15"/>
      <c r="C207" s="15"/>
      <c r="D207" s="15"/>
    </row>
    <row r="208" spans="1:4" x14ac:dyDescent="0.2">
      <c r="A208" s="15"/>
      <c r="B208" s="15"/>
      <c r="C208" s="15"/>
      <c r="D208" s="15"/>
    </row>
    <row r="209" spans="1:4" x14ac:dyDescent="0.2">
      <c r="A209" s="15"/>
      <c r="B209" s="15"/>
      <c r="C209" s="15"/>
      <c r="D209" s="15"/>
    </row>
    <row r="210" spans="1:4" x14ac:dyDescent="0.2">
      <c r="A210" s="15"/>
      <c r="B210" s="15"/>
      <c r="C210" s="15"/>
      <c r="D210" s="15"/>
    </row>
    <row r="211" spans="1:4" x14ac:dyDescent="0.2">
      <c r="A211" s="15"/>
      <c r="B211" s="15"/>
      <c r="C211" s="15"/>
      <c r="D211" s="15"/>
    </row>
    <row r="212" spans="1:4" x14ac:dyDescent="0.2">
      <c r="A212" s="15"/>
      <c r="B212" s="15"/>
      <c r="C212" s="15"/>
      <c r="D212" s="15"/>
    </row>
    <row r="213" spans="1:4" x14ac:dyDescent="0.2">
      <c r="A213" s="15"/>
      <c r="B213" s="15"/>
      <c r="C213" s="15"/>
      <c r="D213" s="15"/>
    </row>
    <row r="214" spans="1:4" x14ac:dyDescent="0.2">
      <c r="A214" s="15"/>
      <c r="B214" s="15"/>
      <c r="C214" s="15"/>
      <c r="D214" s="15"/>
    </row>
    <row r="215" spans="1:4" x14ac:dyDescent="0.2">
      <c r="A215" s="15"/>
      <c r="B215" s="15"/>
      <c r="C215" s="15"/>
      <c r="D215" s="15"/>
    </row>
    <row r="216" spans="1:4" x14ac:dyDescent="0.2">
      <c r="A216" s="15"/>
      <c r="B216" s="15"/>
      <c r="C216" s="15"/>
      <c r="D216" s="15"/>
    </row>
    <row r="217" spans="1:4" x14ac:dyDescent="0.2">
      <c r="A217" s="15"/>
      <c r="B217" s="15"/>
      <c r="C217" s="15"/>
      <c r="D217" s="15"/>
    </row>
    <row r="218" spans="1:4" x14ac:dyDescent="0.2">
      <c r="A218" s="15"/>
      <c r="B218" s="15"/>
      <c r="C218" s="15"/>
      <c r="D218" s="15"/>
    </row>
    <row r="219" spans="1:4" x14ac:dyDescent="0.2">
      <c r="A219" s="15"/>
      <c r="B219" s="15"/>
      <c r="C219" s="15"/>
      <c r="D219" s="15"/>
    </row>
    <row r="220" spans="1:4" x14ac:dyDescent="0.2">
      <c r="A220" s="15"/>
      <c r="B220" s="15"/>
      <c r="C220" s="15"/>
      <c r="D220" s="15"/>
    </row>
    <row r="221" spans="1:4" x14ac:dyDescent="0.2">
      <c r="A221" s="15"/>
      <c r="B221" s="15"/>
      <c r="C221" s="15"/>
      <c r="D221" s="15"/>
    </row>
    <row r="222" spans="1:4" x14ac:dyDescent="0.2">
      <c r="A222" s="15"/>
      <c r="B222" s="15"/>
      <c r="C222" s="15"/>
      <c r="D222" s="15"/>
    </row>
    <row r="223" spans="1:4" x14ac:dyDescent="0.2">
      <c r="A223" s="15"/>
      <c r="B223" s="15"/>
      <c r="C223" s="15"/>
      <c r="D223" s="15"/>
    </row>
    <row r="224" spans="1:4" x14ac:dyDescent="0.2">
      <c r="A224" s="15"/>
      <c r="B224" s="15"/>
      <c r="C224" s="15"/>
      <c r="D224" s="15"/>
    </row>
    <row r="225" spans="1:4" x14ac:dyDescent="0.2">
      <c r="A225" s="15"/>
      <c r="B225" s="15"/>
      <c r="C225" s="15"/>
      <c r="D225" s="15"/>
    </row>
    <row r="226" spans="1:4" x14ac:dyDescent="0.2">
      <c r="A226" s="15"/>
      <c r="B226" s="15"/>
      <c r="C226" s="15"/>
      <c r="D226" s="15"/>
    </row>
    <row r="227" spans="1:4" x14ac:dyDescent="0.2">
      <c r="A227" s="15"/>
      <c r="B227" s="15"/>
      <c r="C227" s="15"/>
      <c r="D227" s="15"/>
    </row>
    <row r="228" spans="1:4" x14ac:dyDescent="0.2">
      <c r="A228" s="15"/>
      <c r="B228" s="15"/>
      <c r="C228" s="15"/>
      <c r="D228" s="15"/>
    </row>
    <row r="229" spans="1:4" x14ac:dyDescent="0.2">
      <c r="A229" s="15"/>
      <c r="B229" s="15"/>
      <c r="C229" s="15"/>
      <c r="D229" s="15"/>
    </row>
    <row r="230" spans="1:4" x14ac:dyDescent="0.2">
      <c r="A230" s="15"/>
      <c r="B230" s="15"/>
      <c r="C230" s="15"/>
      <c r="D230" s="15"/>
    </row>
    <row r="231" spans="1:4" x14ac:dyDescent="0.2">
      <c r="A231" s="15"/>
      <c r="B231" s="15"/>
      <c r="C231" s="15"/>
      <c r="D231" s="15"/>
    </row>
    <row r="232" spans="1:4" x14ac:dyDescent="0.2">
      <c r="A232" s="15"/>
      <c r="B232" s="15"/>
      <c r="C232" s="15"/>
      <c r="D232" s="15"/>
    </row>
    <row r="233" spans="1:4" x14ac:dyDescent="0.2">
      <c r="A233" s="15"/>
      <c r="B233" s="15"/>
      <c r="C233" s="15"/>
      <c r="D233" s="15"/>
    </row>
    <row r="234" spans="1:4" x14ac:dyDescent="0.2">
      <c r="A234" s="15"/>
      <c r="B234" s="15"/>
      <c r="C234" s="15"/>
      <c r="D234" s="15"/>
    </row>
    <row r="235" spans="1:4" x14ac:dyDescent="0.2">
      <c r="A235" s="15"/>
      <c r="B235" s="15"/>
      <c r="C235" s="15"/>
      <c r="D235" s="15"/>
    </row>
    <row r="236" spans="1:4" x14ac:dyDescent="0.2">
      <c r="A236" s="15"/>
      <c r="B236" s="15"/>
      <c r="C236" s="15"/>
      <c r="D236" s="15"/>
    </row>
    <row r="237" spans="1:4" x14ac:dyDescent="0.2">
      <c r="A237" s="15"/>
      <c r="B237" s="15"/>
      <c r="C237" s="15"/>
      <c r="D237" s="15"/>
    </row>
    <row r="238" spans="1:4" x14ac:dyDescent="0.2">
      <c r="A238" s="15"/>
      <c r="B238" s="15"/>
      <c r="C238" s="15"/>
      <c r="D238" s="15"/>
    </row>
    <row r="239" spans="1:4" x14ac:dyDescent="0.2">
      <c r="A239" s="15"/>
      <c r="B239" s="15"/>
      <c r="C239" s="15"/>
      <c r="D239" s="15"/>
    </row>
    <row r="240" spans="1:4" x14ac:dyDescent="0.2">
      <c r="A240" s="15"/>
      <c r="B240" s="15"/>
      <c r="C240" s="15"/>
      <c r="D240" s="15"/>
    </row>
    <row r="241" spans="1:4" x14ac:dyDescent="0.2">
      <c r="A241" s="15"/>
      <c r="B241" s="15"/>
      <c r="C241" s="15"/>
      <c r="D241" s="15"/>
    </row>
    <row r="242" spans="1:4" x14ac:dyDescent="0.2">
      <c r="A242" s="15"/>
      <c r="B242" s="15"/>
      <c r="C242" s="15"/>
      <c r="D242" s="15"/>
    </row>
    <row r="243" spans="1:4" x14ac:dyDescent="0.2">
      <c r="A243" s="15"/>
      <c r="B243" s="15"/>
      <c r="C243" s="15"/>
      <c r="D243" s="15"/>
    </row>
    <row r="244" spans="1:4" x14ac:dyDescent="0.2">
      <c r="A244" s="15"/>
      <c r="B244" s="15"/>
      <c r="C244" s="15"/>
      <c r="D244" s="15"/>
    </row>
  </sheetData>
  <sheetProtection algorithmName="SHA-512" hashValue="t0pCJDJBDd6REMedYDUzoJddWslOqAZUiS4lT7FxNIM6ZXVd0h31zX/fas8GGhshJn633rSsMnldICYyEf0Yhg==" saltValue="sPjW9B7vLWw84/TBneDA7Q==" spinCount="100000" sheet="1" objects="1" scenarios="1" formatCells="0"/>
  <mergeCells count="13">
    <mergeCell ref="A4:E4"/>
    <mergeCell ref="A5:D5"/>
    <mergeCell ref="A11:B11"/>
    <mergeCell ref="A12:B12"/>
    <mergeCell ref="A13:B13"/>
    <mergeCell ref="C6:E6"/>
    <mergeCell ref="C7:E7"/>
    <mergeCell ref="C8:E8"/>
    <mergeCell ref="C9:E9"/>
    <mergeCell ref="C10:E10"/>
    <mergeCell ref="C11:E11"/>
    <mergeCell ref="C12:E12"/>
    <mergeCell ref="C13:E13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">
    <outlinePr summaryBelow="0" summaryRight="0"/>
    <pageSetUpPr fitToPage="1"/>
  </sheetPr>
  <dimension ref="A1:L240"/>
  <sheetViews>
    <sheetView tabSelected="1" topLeftCell="A125" zoomScaleNormal="100" zoomScaleSheetLayoutView="55" workbookViewId="0">
      <selection activeCell="F145" sqref="F145"/>
    </sheetView>
  </sheetViews>
  <sheetFormatPr defaultColWidth="9.140625" defaultRowHeight="10.5" x14ac:dyDescent="0.15"/>
  <cols>
    <col min="1" max="1" width="8.7109375" style="130" customWidth="1"/>
    <col min="2" max="2" width="57.7109375" style="130" customWidth="1"/>
    <col min="3" max="3" width="10.85546875" style="133" customWidth="1"/>
    <col min="4" max="4" width="11.140625" style="142" customWidth="1"/>
    <col min="5" max="5" width="18.85546875" style="129" customWidth="1"/>
    <col min="6" max="6" width="23.28515625" style="128" customWidth="1"/>
    <col min="7" max="7" width="24.140625" style="130" customWidth="1"/>
    <col min="8" max="12" width="31" style="130" customWidth="1"/>
    <col min="13" max="16384" width="9.140625" style="130"/>
  </cols>
  <sheetData>
    <row r="1" spans="1:12" ht="128.85" customHeight="1" x14ac:dyDescent="0.15">
      <c r="A1" s="242" t="s">
        <v>215</v>
      </c>
      <c r="B1" s="243"/>
      <c r="C1" s="244"/>
      <c r="D1" s="128"/>
      <c r="G1" s="187" t="s">
        <v>226</v>
      </c>
    </row>
    <row r="2" spans="1:12" ht="178.5" customHeight="1" thickBot="1" x14ac:dyDescent="0.2">
      <c r="A2" s="241" t="s">
        <v>385</v>
      </c>
      <c r="B2" s="241"/>
      <c r="C2" s="241"/>
      <c r="D2" s="241"/>
      <c r="E2" s="241"/>
      <c r="F2" s="241"/>
      <c r="G2" s="241"/>
    </row>
    <row r="3" spans="1:12" ht="63.75" x14ac:dyDescent="0.15">
      <c r="A3" s="252" t="s">
        <v>15</v>
      </c>
      <c r="B3" s="254" t="s">
        <v>16</v>
      </c>
      <c r="C3" s="250" t="s">
        <v>17</v>
      </c>
      <c r="D3" s="250" t="s">
        <v>32</v>
      </c>
      <c r="E3" s="256" t="s">
        <v>371</v>
      </c>
      <c r="F3" s="250" t="s">
        <v>372</v>
      </c>
      <c r="G3" s="194" t="s">
        <v>204</v>
      </c>
      <c r="H3" s="131"/>
      <c r="I3" s="131"/>
      <c r="J3" s="131"/>
      <c r="K3" s="131"/>
      <c r="L3" s="131"/>
    </row>
    <row r="4" spans="1:12" ht="40.5" customHeight="1" thickBot="1" x14ac:dyDescent="0.2">
      <c r="A4" s="253"/>
      <c r="B4" s="255"/>
      <c r="C4" s="251"/>
      <c r="D4" s="251"/>
      <c r="E4" s="257"/>
      <c r="F4" s="251"/>
      <c r="G4" s="195" t="s">
        <v>42</v>
      </c>
      <c r="H4" s="131"/>
      <c r="I4" s="131"/>
      <c r="J4" s="131"/>
      <c r="K4" s="131"/>
      <c r="L4" s="131"/>
    </row>
    <row r="5" spans="1:12" s="132" customFormat="1" ht="13.5" thickBot="1" x14ac:dyDescent="0.25">
      <c r="A5" s="199">
        <v>1</v>
      </c>
      <c r="B5" s="200">
        <v>2</v>
      </c>
      <c r="C5" s="201">
        <v>3</v>
      </c>
      <c r="D5" s="200">
        <v>4</v>
      </c>
      <c r="E5" s="202">
        <v>5</v>
      </c>
      <c r="F5" s="200">
        <v>6</v>
      </c>
      <c r="G5" s="203">
        <v>7</v>
      </c>
    </row>
    <row r="6" spans="1:12" ht="12.75" x14ac:dyDescent="0.15">
      <c r="A6" s="249" t="s">
        <v>0</v>
      </c>
      <c r="B6" s="249"/>
      <c r="C6" s="249"/>
      <c r="D6" s="249"/>
      <c r="E6" s="196"/>
      <c r="F6" s="197"/>
      <c r="G6" s="198"/>
      <c r="H6" s="131"/>
      <c r="I6" s="131"/>
      <c r="J6" s="131"/>
      <c r="K6" s="131"/>
      <c r="L6" s="131"/>
    </row>
    <row r="7" spans="1:12" ht="12.75" x14ac:dyDescent="0.15">
      <c r="A7" s="238" t="s">
        <v>1</v>
      </c>
      <c r="B7" s="238"/>
      <c r="C7" s="238"/>
      <c r="D7" s="238"/>
      <c r="E7" s="145"/>
      <c r="F7" s="146"/>
      <c r="G7" s="147"/>
      <c r="H7" s="131"/>
      <c r="I7" s="131"/>
      <c r="J7" s="131"/>
      <c r="K7" s="131"/>
      <c r="L7" s="131"/>
    </row>
    <row r="8" spans="1:12" ht="25.5" x14ac:dyDescent="0.15">
      <c r="A8" s="148" t="s">
        <v>351</v>
      </c>
      <c r="B8" s="149" t="s">
        <v>246</v>
      </c>
      <c r="C8" s="148" t="s">
        <v>36</v>
      </c>
      <c r="D8" s="150">
        <f>132.53849+240.55+412.45535+144.3+128.8026+112</f>
        <v>1170.6500000000001</v>
      </c>
      <c r="E8" s="151">
        <v>73</v>
      </c>
      <c r="F8" s="152"/>
      <c r="G8" s="153">
        <f>D8*E8*F8</f>
        <v>0</v>
      </c>
      <c r="H8" s="131"/>
      <c r="I8" s="131"/>
      <c r="J8" s="131"/>
      <c r="K8" s="131"/>
      <c r="L8" s="131"/>
    </row>
    <row r="9" spans="1:12" ht="25.5" x14ac:dyDescent="0.15">
      <c r="A9" s="148" t="s">
        <v>352</v>
      </c>
      <c r="B9" s="149" t="s">
        <v>247</v>
      </c>
      <c r="C9" s="148" t="s">
        <v>36</v>
      </c>
      <c r="D9" s="154">
        <v>7.56</v>
      </c>
      <c r="E9" s="155">
        <v>73</v>
      </c>
      <c r="F9" s="156"/>
      <c r="G9" s="153">
        <f t="shared" ref="G9:G14" si="0">D9*E9*F9</f>
        <v>0</v>
      </c>
      <c r="H9" s="131"/>
      <c r="I9" s="131"/>
      <c r="J9" s="131"/>
      <c r="K9" s="131"/>
      <c r="L9" s="131"/>
    </row>
    <row r="10" spans="1:12" ht="38.25" x14ac:dyDescent="0.15">
      <c r="A10" s="157" t="s">
        <v>353</v>
      </c>
      <c r="B10" s="158" t="s">
        <v>388</v>
      </c>
      <c r="C10" s="157" t="s">
        <v>36</v>
      </c>
      <c r="D10" s="159">
        <f>5.78283+0.529</f>
        <v>6.31</v>
      </c>
      <c r="E10" s="151">
        <v>73</v>
      </c>
      <c r="F10" s="152"/>
      <c r="G10" s="153">
        <f t="shared" si="0"/>
        <v>0</v>
      </c>
      <c r="H10" s="131"/>
      <c r="I10" s="131"/>
      <c r="J10" s="131"/>
      <c r="K10" s="131"/>
      <c r="L10" s="131"/>
    </row>
    <row r="11" spans="1:12" s="133" customFormat="1" ht="25.5" x14ac:dyDescent="0.15">
      <c r="A11" s="148" t="s">
        <v>354</v>
      </c>
      <c r="B11" s="149" t="s">
        <v>248</v>
      </c>
      <c r="C11" s="148" t="s">
        <v>36</v>
      </c>
      <c r="D11" s="150">
        <v>218.01</v>
      </c>
      <c r="E11" s="155">
        <v>73</v>
      </c>
      <c r="F11" s="152"/>
      <c r="G11" s="153">
        <f t="shared" si="0"/>
        <v>0</v>
      </c>
      <c r="H11" s="134"/>
      <c r="I11" s="134"/>
      <c r="J11" s="134"/>
      <c r="K11" s="134"/>
      <c r="L11" s="134"/>
    </row>
    <row r="12" spans="1:12" s="133" customFormat="1" ht="25.5" x14ac:dyDescent="0.15">
      <c r="A12" s="157" t="s">
        <v>355</v>
      </c>
      <c r="B12" s="149" t="s">
        <v>249</v>
      </c>
      <c r="C12" s="148" t="s">
        <v>36</v>
      </c>
      <c r="D12" s="160">
        <f>54.75+132.816326+33.15</f>
        <v>220.72</v>
      </c>
      <c r="E12" s="151">
        <v>73</v>
      </c>
      <c r="F12" s="161"/>
      <c r="G12" s="153">
        <f t="shared" si="0"/>
        <v>0</v>
      </c>
      <c r="H12" s="134"/>
      <c r="I12" s="134"/>
      <c r="J12" s="134"/>
      <c r="K12" s="134"/>
      <c r="L12" s="134"/>
    </row>
    <row r="13" spans="1:12" s="133" customFormat="1" ht="25.5" x14ac:dyDescent="0.15">
      <c r="A13" s="148" t="s">
        <v>356</v>
      </c>
      <c r="B13" s="149" t="s">
        <v>250</v>
      </c>
      <c r="C13" s="148" t="s">
        <v>36</v>
      </c>
      <c r="D13" s="160">
        <f>12.3352+8.6189+16.87</f>
        <v>37.82</v>
      </c>
      <c r="E13" s="155">
        <v>73</v>
      </c>
      <c r="F13" s="161"/>
      <c r="G13" s="153">
        <f t="shared" si="0"/>
        <v>0</v>
      </c>
      <c r="H13" s="134"/>
      <c r="I13" s="134"/>
      <c r="J13" s="134"/>
      <c r="K13" s="134"/>
      <c r="L13" s="134"/>
    </row>
    <row r="14" spans="1:12" s="133" customFormat="1" ht="25.5" x14ac:dyDescent="0.15">
      <c r="A14" s="157" t="s">
        <v>357</v>
      </c>
      <c r="B14" s="149" t="s">
        <v>251</v>
      </c>
      <c r="C14" s="148" t="s">
        <v>36</v>
      </c>
      <c r="D14" s="150">
        <f>34*20*2.2/1000</f>
        <v>1.5</v>
      </c>
      <c r="E14" s="151">
        <v>73</v>
      </c>
      <c r="F14" s="152"/>
      <c r="G14" s="153">
        <f t="shared" si="0"/>
        <v>0</v>
      </c>
      <c r="H14" s="134"/>
      <c r="I14" s="134"/>
      <c r="J14" s="134"/>
      <c r="K14" s="134"/>
      <c r="L14" s="134"/>
    </row>
    <row r="15" spans="1:12" s="133" customFormat="1" ht="25.5" x14ac:dyDescent="0.15">
      <c r="A15" s="148" t="s">
        <v>358</v>
      </c>
      <c r="B15" s="149" t="s">
        <v>252</v>
      </c>
      <c r="C15" s="148" t="s">
        <v>36</v>
      </c>
      <c r="D15" s="162"/>
      <c r="E15" s="163"/>
      <c r="F15" s="164"/>
      <c r="G15" s="164"/>
      <c r="H15" s="134"/>
      <c r="I15" s="134"/>
      <c r="J15" s="135"/>
      <c r="K15" s="134"/>
      <c r="L15" s="134"/>
    </row>
    <row r="16" spans="1:12" ht="12.75" x14ac:dyDescent="0.15">
      <c r="A16" s="238" t="s">
        <v>2</v>
      </c>
      <c r="B16" s="238"/>
      <c r="C16" s="238"/>
      <c r="D16" s="238"/>
      <c r="E16" s="165"/>
      <c r="F16" s="166"/>
      <c r="G16" s="167"/>
      <c r="H16" s="131"/>
      <c r="I16" s="131"/>
      <c r="J16" s="131"/>
      <c r="K16" s="131"/>
      <c r="L16" s="131"/>
    </row>
    <row r="17" spans="1:12" ht="25.5" x14ac:dyDescent="0.15">
      <c r="A17" s="148" t="s">
        <v>351</v>
      </c>
      <c r="B17" s="149" t="s">
        <v>253</v>
      </c>
      <c r="C17" s="148" t="s">
        <v>36</v>
      </c>
      <c r="D17" s="150">
        <f>26.68232+64.2490084+52.395+34.09+40.34+32.35</f>
        <v>250.11</v>
      </c>
      <c r="E17" s="151">
        <v>73</v>
      </c>
      <c r="F17" s="152"/>
      <c r="G17" s="153">
        <f t="shared" ref="G17" si="1">D17*E17*F17</f>
        <v>0</v>
      </c>
      <c r="H17" s="131"/>
      <c r="I17" s="131"/>
      <c r="J17" s="131"/>
      <c r="K17" s="131"/>
      <c r="L17" s="131"/>
    </row>
    <row r="18" spans="1:12" ht="12.75" x14ac:dyDescent="0.15">
      <c r="A18" s="238" t="s">
        <v>3</v>
      </c>
      <c r="B18" s="238"/>
      <c r="C18" s="238"/>
      <c r="D18" s="238"/>
      <c r="E18" s="165"/>
      <c r="F18" s="166"/>
      <c r="G18" s="167"/>
      <c r="H18" s="131"/>
      <c r="I18" s="131"/>
      <c r="J18" s="131"/>
      <c r="K18" s="131"/>
      <c r="L18" s="131"/>
    </row>
    <row r="19" spans="1:12" ht="25.5" x14ac:dyDescent="0.15">
      <c r="A19" s="148" t="s">
        <v>351</v>
      </c>
      <c r="B19" s="149" t="s">
        <v>254</v>
      </c>
      <c r="C19" s="148" t="s">
        <v>20</v>
      </c>
      <c r="D19" s="150">
        <f>18.0304+32.0497596+24.253+22.465+8.85+10.628</f>
        <v>116.28</v>
      </c>
      <c r="E19" s="151">
        <v>73</v>
      </c>
      <c r="F19" s="152"/>
      <c r="G19" s="153">
        <f t="shared" ref="G19:G82" si="2">D19*E19*F19</f>
        <v>0</v>
      </c>
      <c r="H19" s="131"/>
      <c r="I19" s="131"/>
      <c r="J19" s="131"/>
      <c r="K19" s="131"/>
      <c r="L19" s="131"/>
    </row>
    <row r="20" spans="1:12" ht="25.5" x14ac:dyDescent="0.15">
      <c r="A20" s="148" t="s">
        <v>352</v>
      </c>
      <c r="B20" s="149" t="s">
        <v>255</v>
      </c>
      <c r="C20" s="148" t="s">
        <v>20</v>
      </c>
      <c r="D20" s="150">
        <f>1.97941+0.579396+1.029+2.13249+9.64+0.474</f>
        <v>15.83</v>
      </c>
      <c r="E20" s="151">
        <v>73</v>
      </c>
      <c r="F20" s="152"/>
      <c r="G20" s="153">
        <f t="shared" si="2"/>
        <v>0</v>
      </c>
      <c r="H20" s="131"/>
      <c r="I20" s="131"/>
      <c r="J20" s="131"/>
      <c r="K20" s="131"/>
      <c r="L20" s="131"/>
    </row>
    <row r="21" spans="1:12" ht="25.5" x14ac:dyDescent="0.15">
      <c r="A21" s="148" t="s">
        <v>353</v>
      </c>
      <c r="B21" s="149" t="s">
        <v>256</v>
      </c>
      <c r="C21" s="148" t="s">
        <v>18</v>
      </c>
      <c r="D21" s="150">
        <f>1+2+2+2+15+3+6</f>
        <v>31</v>
      </c>
      <c r="E21" s="151">
        <v>73</v>
      </c>
      <c r="F21" s="152"/>
      <c r="G21" s="153">
        <f t="shared" si="2"/>
        <v>0</v>
      </c>
      <c r="H21" s="131"/>
      <c r="I21" s="131"/>
      <c r="J21" s="131"/>
      <c r="K21" s="131"/>
      <c r="L21" s="131"/>
    </row>
    <row r="22" spans="1:12" ht="25.5" x14ac:dyDescent="0.15">
      <c r="A22" s="148" t="s">
        <v>354</v>
      </c>
      <c r="B22" s="149" t="s">
        <v>257</v>
      </c>
      <c r="C22" s="148" t="s">
        <v>20</v>
      </c>
      <c r="D22" s="150">
        <f>11.9284+38.870807+19.24+9.96531+0.709+8.08+9.159+0.43+0.318</f>
        <v>98.7</v>
      </c>
      <c r="E22" s="151">
        <v>73</v>
      </c>
      <c r="F22" s="152"/>
      <c r="G22" s="153">
        <f t="shared" si="2"/>
        <v>0</v>
      </c>
      <c r="H22" s="131"/>
      <c r="I22" s="131"/>
      <c r="J22" s="131"/>
      <c r="K22" s="131"/>
      <c r="L22" s="131"/>
    </row>
    <row r="23" spans="1:12" ht="25.5" x14ac:dyDescent="0.15">
      <c r="A23" s="148" t="s">
        <v>355</v>
      </c>
      <c r="B23" s="149" t="s">
        <v>258</v>
      </c>
      <c r="C23" s="148" t="s">
        <v>20</v>
      </c>
      <c r="D23" s="150">
        <v>13.86</v>
      </c>
      <c r="E23" s="151">
        <v>73</v>
      </c>
      <c r="F23" s="152"/>
      <c r="G23" s="153">
        <f t="shared" si="2"/>
        <v>0</v>
      </c>
      <c r="H23" s="131"/>
      <c r="I23" s="131"/>
      <c r="J23" s="131"/>
      <c r="K23" s="131"/>
      <c r="L23" s="131"/>
    </row>
    <row r="24" spans="1:12" ht="25.5" x14ac:dyDescent="0.15">
      <c r="A24" s="148" t="s">
        <v>356</v>
      </c>
      <c r="B24" s="158" t="s">
        <v>259</v>
      </c>
      <c r="C24" s="157" t="s">
        <v>18</v>
      </c>
      <c r="D24" s="168">
        <f>17+2+1+12+2</f>
        <v>34</v>
      </c>
      <c r="E24" s="151">
        <v>73</v>
      </c>
      <c r="F24" s="152"/>
      <c r="G24" s="153">
        <f t="shared" si="2"/>
        <v>0</v>
      </c>
      <c r="H24" s="131"/>
      <c r="I24" s="131"/>
      <c r="J24" s="131"/>
      <c r="K24" s="131"/>
      <c r="L24" s="131"/>
    </row>
    <row r="25" spans="1:12" ht="25.5" x14ac:dyDescent="0.15">
      <c r="A25" s="148" t="s">
        <v>357</v>
      </c>
      <c r="B25" s="149" t="s">
        <v>260</v>
      </c>
      <c r="C25" s="148" t="s">
        <v>18</v>
      </c>
      <c r="D25" s="150">
        <f>5+27+41+8+15+13+24+14+8+6+10+35+12+27+3+7+57+3+22+10+1+7+23+5+2+17+32+359+666+194+132+72</f>
        <v>1857</v>
      </c>
      <c r="E25" s="151">
        <v>73</v>
      </c>
      <c r="F25" s="152"/>
      <c r="G25" s="153">
        <f t="shared" si="2"/>
        <v>0</v>
      </c>
      <c r="H25" s="131"/>
      <c r="I25" s="131"/>
      <c r="J25" s="131"/>
      <c r="K25" s="131"/>
      <c r="L25" s="131"/>
    </row>
    <row r="26" spans="1:12" ht="25.5" x14ac:dyDescent="0.15">
      <c r="A26" s="148" t="s">
        <v>358</v>
      </c>
      <c r="B26" s="149" t="s">
        <v>261</v>
      </c>
      <c r="C26" s="148" t="s">
        <v>18</v>
      </c>
      <c r="D26" s="150">
        <f>129+14+1499+782+294+210+242</f>
        <v>3170</v>
      </c>
      <c r="E26" s="151">
        <v>73</v>
      </c>
      <c r="F26" s="152"/>
      <c r="G26" s="153">
        <f t="shared" si="2"/>
        <v>0</v>
      </c>
      <c r="H26" s="131"/>
      <c r="I26" s="131"/>
      <c r="J26" s="131"/>
      <c r="K26" s="131"/>
      <c r="L26" s="131"/>
    </row>
    <row r="27" spans="1:12" ht="25.5" x14ac:dyDescent="0.15">
      <c r="A27" s="148" t="s">
        <v>359</v>
      </c>
      <c r="B27" s="149" t="s">
        <v>262</v>
      </c>
      <c r="C27" s="148" t="s">
        <v>20</v>
      </c>
      <c r="D27" s="150">
        <f>0.10786+8.9753794</f>
        <v>9.08</v>
      </c>
      <c r="E27" s="151">
        <v>73</v>
      </c>
      <c r="F27" s="152"/>
      <c r="G27" s="153">
        <f t="shared" si="2"/>
        <v>0</v>
      </c>
      <c r="H27" s="131"/>
      <c r="I27" s="131"/>
      <c r="J27" s="131"/>
      <c r="K27" s="131"/>
      <c r="L27" s="131"/>
    </row>
    <row r="28" spans="1:12" ht="25.5" x14ac:dyDescent="0.15">
      <c r="A28" s="148" t="s">
        <v>360</v>
      </c>
      <c r="B28" s="149" t="s">
        <v>263</v>
      </c>
      <c r="C28" s="148" t="s">
        <v>20</v>
      </c>
      <c r="D28" s="150">
        <f>9.88596+19.7+12.65073+5.6236+8+2.44</f>
        <v>58.3</v>
      </c>
      <c r="E28" s="151">
        <v>73</v>
      </c>
      <c r="F28" s="152"/>
      <c r="G28" s="153">
        <f t="shared" si="2"/>
        <v>0</v>
      </c>
      <c r="H28" s="131"/>
      <c r="I28" s="131"/>
      <c r="J28" s="131"/>
      <c r="K28" s="131"/>
      <c r="L28" s="131"/>
    </row>
    <row r="29" spans="1:12" ht="25.5" x14ac:dyDescent="0.15">
      <c r="A29" s="148" t="s">
        <v>361</v>
      </c>
      <c r="B29" s="149" t="s">
        <v>264</v>
      </c>
      <c r="C29" s="148" t="s">
        <v>20</v>
      </c>
      <c r="D29" s="150">
        <f>0.45452+2.4834495</f>
        <v>2.94</v>
      </c>
      <c r="E29" s="151">
        <v>73</v>
      </c>
      <c r="F29" s="152"/>
      <c r="G29" s="153">
        <f t="shared" si="2"/>
        <v>0</v>
      </c>
      <c r="H29" s="131"/>
      <c r="I29" s="131"/>
      <c r="J29" s="131"/>
      <c r="K29" s="131"/>
      <c r="L29" s="131"/>
    </row>
    <row r="30" spans="1:12" ht="25.5" x14ac:dyDescent="0.15">
      <c r="A30" s="148" t="s">
        <v>362</v>
      </c>
      <c r="B30" s="149" t="s">
        <v>265</v>
      </c>
      <c r="C30" s="148" t="s">
        <v>18</v>
      </c>
      <c r="D30" s="150">
        <f>1+2</f>
        <v>3</v>
      </c>
      <c r="E30" s="151">
        <v>73</v>
      </c>
      <c r="F30" s="152"/>
      <c r="G30" s="153">
        <f t="shared" si="2"/>
        <v>0</v>
      </c>
      <c r="H30" s="131"/>
      <c r="I30" s="131"/>
      <c r="J30" s="131"/>
      <c r="K30" s="131"/>
      <c r="L30" s="131"/>
    </row>
    <row r="31" spans="1:12" ht="25.5" x14ac:dyDescent="0.15">
      <c r="A31" s="148" t="s">
        <v>363</v>
      </c>
      <c r="B31" s="149" t="s">
        <v>266</v>
      </c>
      <c r="C31" s="148" t="s">
        <v>18</v>
      </c>
      <c r="D31" s="150">
        <f>11+1</f>
        <v>12</v>
      </c>
      <c r="E31" s="151">
        <v>73</v>
      </c>
      <c r="F31" s="152"/>
      <c r="G31" s="153">
        <f t="shared" si="2"/>
        <v>0</v>
      </c>
      <c r="H31" s="131"/>
      <c r="I31" s="131"/>
      <c r="J31" s="131"/>
      <c r="K31" s="131"/>
      <c r="L31" s="131"/>
    </row>
    <row r="32" spans="1:12" ht="25.5" x14ac:dyDescent="0.15">
      <c r="A32" s="148" t="s">
        <v>364</v>
      </c>
      <c r="B32" s="158" t="s">
        <v>267</v>
      </c>
      <c r="C32" s="157" t="s">
        <v>18</v>
      </c>
      <c r="D32" s="168">
        <f>1</f>
        <v>1</v>
      </c>
      <c r="E32" s="151">
        <v>73</v>
      </c>
      <c r="F32" s="152"/>
      <c r="G32" s="153">
        <f t="shared" si="2"/>
        <v>0</v>
      </c>
      <c r="H32" s="131"/>
      <c r="I32" s="131"/>
      <c r="J32" s="131"/>
      <c r="K32" s="131"/>
      <c r="L32" s="131"/>
    </row>
    <row r="33" spans="1:12" ht="25.5" x14ac:dyDescent="0.15">
      <c r="A33" s="148" t="s">
        <v>365</v>
      </c>
      <c r="B33" s="158" t="s">
        <v>268</v>
      </c>
      <c r="C33" s="157" t="s">
        <v>20</v>
      </c>
      <c r="D33" s="168">
        <f>0.0268</f>
        <v>0.03</v>
      </c>
      <c r="E33" s="151">
        <v>73</v>
      </c>
      <c r="F33" s="152"/>
      <c r="G33" s="153">
        <f t="shared" si="2"/>
        <v>0</v>
      </c>
      <c r="H33" s="131"/>
      <c r="I33" s="131"/>
      <c r="J33" s="131"/>
      <c r="K33" s="131"/>
      <c r="L33" s="131"/>
    </row>
    <row r="34" spans="1:12" ht="25.5" x14ac:dyDescent="0.15">
      <c r="A34" s="148" t="s">
        <v>366</v>
      </c>
      <c r="B34" s="158" t="s">
        <v>269</v>
      </c>
      <c r="C34" s="157" t="s">
        <v>18</v>
      </c>
      <c r="D34" s="168">
        <f>11</f>
        <v>11</v>
      </c>
      <c r="E34" s="151">
        <v>73</v>
      </c>
      <c r="F34" s="152"/>
      <c r="G34" s="153">
        <f t="shared" si="2"/>
        <v>0</v>
      </c>
      <c r="H34" s="131"/>
      <c r="I34" s="131"/>
      <c r="J34" s="131"/>
      <c r="K34" s="131"/>
      <c r="L34" s="131"/>
    </row>
    <row r="35" spans="1:12" ht="25.5" x14ac:dyDescent="0.15">
      <c r="A35" s="148" t="s">
        <v>367</v>
      </c>
      <c r="B35" s="158" t="s">
        <v>270</v>
      </c>
      <c r="C35" s="157" t="s">
        <v>18</v>
      </c>
      <c r="D35" s="168">
        <f>9</f>
        <v>9</v>
      </c>
      <c r="E35" s="151">
        <v>73</v>
      </c>
      <c r="F35" s="152"/>
      <c r="G35" s="153">
        <f t="shared" si="2"/>
        <v>0</v>
      </c>
      <c r="H35" s="131"/>
      <c r="I35" s="131"/>
      <c r="J35" s="131"/>
      <c r="K35" s="131"/>
      <c r="L35" s="131"/>
    </row>
    <row r="36" spans="1:12" ht="25.5" x14ac:dyDescent="0.15">
      <c r="A36" s="148" t="s">
        <v>368</v>
      </c>
      <c r="B36" s="158" t="s">
        <v>271</v>
      </c>
      <c r="C36" s="157" t="s">
        <v>18</v>
      </c>
      <c r="D36" s="168">
        <v>11</v>
      </c>
      <c r="E36" s="151">
        <v>73</v>
      </c>
      <c r="F36" s="152"/>
      <c r="G36" s="153">
        <f t="shared" si="2"/>
        <v>0</v>
      </c>
      <c r="H36" s="131"/>
      <c r="I36" s="131"/>
      <c r="J36" s="131"/>
      <c r="K36" s="131"/>
      <c r="L36" s="131"/>
    </row>
    <row r="37" spans="1:12" ht="25.5" x14ac:dyDescent="0.15">
      <c r="A37" s="148" t="s">
        <v>369</v>
      </c>
      <c r="B37" s="158" t="s">
        <v>272</v>
      </c>
      <c r="C37" s="157" t="s">
        <v>18</v>
      </c>
      <c r="D37" s="168">
        <v>6</v>
      </c>
      <c r="E37" s="151">
        <v>73</v>
      </c>
      <c r="F37" s="152"/>
      <c r="G37" s="153">
        <f t="shared" si="2"/>
        <v>0</v>
      </c>
      <c r="H37" s="131"/>
      <c r="I37" s="131"/>
      <c r="J37" s="131"/>
      <c r="K37" s="131"/>
      <c r="L37" s="131"/>
    </row>
    <row r="38" spans="1:12" ht="25.5" x14ac:dyDescent="0.15">
      <c r="A38" s="148" t="s">
        <v>370</v>
      </c>
      <c r="B38" s="158" t="s">
        <v>273</v>
      </c>
      <c r="C38" s="157" t="s">
        <v>18</v>
      </c>
      <c r="D38" s="168">
        <v>58</v>
      </c>
      <c r="E38" s="151">
        <v>73</v>
      </c>
      <c r="F38" s="152"/>
      <c r="G38" s="153">
        <f t="shared" si="2"/>
        <v>0</v>
      </c>
      <c r="H38" s="131"/>
      <c r="I38" s="131"/>
      <c r="J38" s="131"/>
      <c r="K38" s="131"/>
      <c r="L38" s="131"/>
    </row>
    <row r="39" spans="1:12" ht="12.75" x14ac:dyDescent="0.15">
      <c r="A39" s="246" t="s">
        <v>4</v>
      </c>
      <c r="B39" s="247"/>
      <c r="C39" s="247"/>
      <c r="D39" s="248"/>
      <c r="E39" s="151"/>
      <c r="F39" s="166"/>
      <c r="G39" s="167"/>
      <c r="H39" s="131"/>
      <c r="I39" s="131"/>
      <c r="J39" s="131"/>
      <c r="K39" s="131"/>
      <c r="L39" s="131"/>
    </row>
    <row r="40" spans="1:12" ht="25.5" x14ac:dyDescent="0.15">
      <c r="A40" s="148" t="s">
        <v>351</v>
      </c>
      <c r="B40" s="149" t="s">
        <v>274</v>
      </c>
      <c r="C40" s="148" t="s">
        <v>36</v>
      </c>
      <c r="D40" s="150">
        <v>3.26</v>
      </c>
      <c r="E40" s="151">
        <v>73</v>
      </c>
      <c r="F40" s="152"/>
      <c r="G40" s="153">
        <f t="shared" si="2"/>
        <v>0</v>
      </c>
      <c r="H40" s="131"/>
      <c r="I40" s="131"/>
      <c r="J40" s="131"/>
      <c r="K40" s="131"/>
      <c r="L40" s="131"/>
    </row>
    <row r="41" spans="1:12" ht="25.5" x14ac:dyDescent="0.15">
      <c r="A41" s="148" t="s">
        <v>352</v>
      </c>
      <c r="B41" s="149" t="s">
        <v>373</v>
      </c>
      <c r="C41" s="148" t="s">
        <v>36</v>
      </c>
      <c r="D41" s="150">
        <f>2.281+1.309+1.28+4.53063</f>
        <v>9.4</v>
      </c>
      <c r="E41" s="151">
        <v>73</v>
      </c>
      <c r="F41" s="152"/>
      <c r="G41" s="153">
        <f t="shared" si="2"/>
        <v>0</v>
      </c>
      <c r="H41" s="131"/>
      <c r="I41" s="131"/>
      <c r="J41" s="131"/>
      <c r="K41" s="131"/>
      <c r="L41" s="131"/>
    </row>
    <row r="42" spans="1:12" ht="12.75" x14ac:dyDescent="0.15">
      <c r="A42" s="238" t="s">
        <v>5</v>
      </c>
      <c r="B42" s="238"/>
      <c r="C42" s="238"/>
      <c r="D42" s="238"/>
      <c r="E42" s="151"/>
      <c r="F42" s="166"/>
      <c r="G42" s="167"/>
      <c r="H42" s="131"/>
      <c r="I42" s="131"/>
      <c r="J42" s="131"/>
      <c r="K42" s="131"/>
      <c r="L42" s="131"/>
    </row>
    <row r="43" spans="1:12" ht="25.5" x14ac:dyDescent="0.15">
      <c r="A43" s="148" t="s">
        <v>351</v>
      </c>
      <c r="B43" s="149" t="s">
        <v>275</v>
      </c>
      <c r="C43" s="148" t="s">
        <v>33</v>
      </c>
      <c r="D43" s="150">
        <f>2.67+21.362362+8.3482+11.6312+11.7+41.8337</f>
        <v>97.55</v>
      </c>
      <c r="E43" s="151">
        <v>73</v>
      </c>
      <c r="F43" s="152"/>
      <c r="G43" s="153">
        <f t="shared" si="2"/>
        <v>0</v>
      </c>
      <c r="H43" s="131"/>
      <c r="I43" s="131"/>
      <c r="J43" s="131"/>
      <c r="K43" s="131"/>
      <c r="L43" s="131"/>
    </row>
    <row r="44" spans="1:12" ht="25.5" x14ac:dyDescent="0.15">
      <c r="A44" s="148" t="s">
        <v>352</v>
      </c>
      <c r="B44" s="149" t="s">
        <v>276</v>
      </c>
      <c r="C44" s="148" t="s">
        <v>33</v>
      </c>
      <c r="D44" s="150">
        <f>29.367+27.718086+37.97+39.8843+74.16+36.0598</f>
        <v>245.16</v>
      </c>
      <c r="E44" s="151">
        <v>73</v>
      </c>
      <c r="F44" s="152"/>
      <c r="G44" s="153">
        <f t="shared" si="2"/>
        <v>0</v>
      </c>
      <c r="H44" s="131"/>
      <c r="I44" s="131"/>
      <c r="J44" s="131"/>
      <c r="K44" s="131"/>
      <c r="L44" s="131"/>
    </row>
    <row r="45" spans="1:12" ht="25.5" x14ac:dyDescent="0.15">
      <c r="A45" s="148" t="s">
        <v>353</v>
      </c>
      <c r="B45" s="149" t="s">
        <v>277</v>
      </c>
      <c r="C45" s="148" t="s">
        <v>33</v>
      </c>
      <c r="D45" s="150">
        <f>58.735+173.92812+104.4+53.037+41.8337</f>
        <v>431.93</v>
      </c>
      <c r="E45" s="151">
        <v>73</v>
      </c>
      <c r="F45" s="152"/>
      <c r="G45" s="153">
        <f t="shared" si="2"/>
        <v>0</v>
      </c>
      <c r="H45" s="131"/>
      <c r="I45" s="131"/>
      <c r="J45" s="131"/>
      <c r="K45" s="131"/>
      <c r="L45" s="131"/>
    </row>
    <row r="46" spans="1:12" ht="25.5" x14ac:dyDescent="0.15">
      <c r="A46" s="148" t="s">
        <v>354</v>
      </c>
      <c r="B46" s="149" t="s">
        <v>278</v>
      </c>
      <c r="C46" s="148" t="s">
        <v>38</v>
      </c>
      <c r="D46" s="150">
        <f>61+98+12+4+5+20</f>
        <v>200</v>
      </c>
      <c r="E46" s="151">
        <v>73</v>
      </c>
      <c r="F46" s="152"/>
      <c r="G46" s="153">
        <f t="shared" si="2"/>
        <v>0</v>
      </c>
      <c r="H46" s="131"/>
      <c r="I46" s="131"/>
      <c r="J46" s="131"/>
      <c r="K46" s="131"/>
      <c r="L46" s="131"/>
    </row>
    <row r="47" spans="1:12" ht="25.5" x14ac:dyDescent="0.15">
      <c r="A47" s="148" t="s">
        <v>355</v>
      </c>
      <c r="B47" s="149" t="s">
        <v>279</v>
      </c>
      <c r="C47" s="148" t="s">
        <v>37</v>
      </c>
      <c r="D47" s="150">
        <f>50+115+463+469+173+122+240</f>
        <v>1632</v>
      </c>
      <c r="E47" s="151">
        <v>73</v>
      </c>
      <c r="F47" s="152"/>
      <c r="G47" s="153">
        <f t="shared" si="2"/>
        <v>0</v>
      </c>
      <c r="H47" s="131"/>
      <c r="I47" s="131"/>
      <c r="J47" s="131"/>
      <c r="K47" s="131"/>
      <c r="L47" s="131"/>
    </row>
    <row r="48" spans="1:12" ht="25.5" x14ac:dyDescent="0.15">
      <c r="A48" s="148" t="s">
        <v>356</v>
      </c>
      <c r="B48" s="149" t="s">
        <v>280</v>
      </c>
      <c r="C48" s="148" t="s">
        <v>37</v>
      </c>
      <c r="D48" s="150">
        <f>2+4+10</f>
        <v>16</v>
      </c>
      <c r="E48" s="151">
        <v>73</v>
      </c>
      <c r="F48" s="152"/>
      <c r="G48" s="153">
        <f t="shared" si="2"/>
        <v>0</v>
      </c>
      <c r="H48" s="131"/>
      <c r="I48" s="131"/>
      <c r="J48" s="131"/>
      <c r="K48" s="131"/>
      <c r="L48" s="131"/>
    </row>
    <row r="49" spans="1:12" ht="25.5" x14ac:dyDescent="0.15">
      <c r="A49" s="148" t="s">
        <v>357</v>
      </c>
      <c r="B49" s="149" t="s">
        <v>281</v>
      </c>
      <c r="C49" s="148" t="s">
        <v>35</v>
      </c>
      <c r="D49" s="150">
        <f>38+16.0704489+13.8+6.97+5.04+22.72</f>
        <v>102.6</v>
      </c>
      <c r="E49" s="151">
        <v>73</v>
      </c>
      <c r="F49" s="152"/>
      <c r="G49" s="153">
        <f t="shared" si="2"/>
        <v>0</v>
      </c>
      <c r="H49" s="131"/>
      <c r="I49" s="131"/>
      <c r="J49" s="131"/>
      <c r="K49" s="131"/>
      <c r="L49" s="131"/>
    </row>
    <row r="50" spans="1:12" ht="25.5" x14ac:dyDescent="0.15">
      <c r="A50" s="148" t="s">
        <v>358</v>
      </c>
      <c r="B50" s="149" t="s">
        <v>282</v>
      </c>
      <c r="C50" s="148" t="s">
        <v>35</v>
      </c>
      <c r="D50" s="169">
        <f>6.02+7.16+3.27+3.79+2.52+1.92</f>
        <v>24.68</v>
      </c>
      <c r="E50" s="151">
        <v>73</v>
      </c>
      <c r="F50" s="152"/>
      <c r="G50" s="153">
        <f t="shared" si="2"/>
        <v>0</v>
      </c>
      <c r="H50" s="131"/>
      <c r="I50" s="131"/>
      <c r="J50" s="131"/>
      <c r="K50" s="131"/>
      <c r="L50" s="131"/>
    </row>
    <row r="51" spans="1:12" ht="25.5" x14ac:dyDescent="0.15">
      <c r="A51" s="148" t="s">
        <v>359</v>
      </c>
      <c r="B51" s="149" t="s">
        <v>283</v>
      </c>
      <c r="C51" s="148" t="s">
        <v>37</v>
      </c>
      <c r="D51" s="150">
        <f>40+9+15+3+9+4</f>
        <v>80</v>
      </c>
      <c r="E51" s="151">
        <v>73</v>
      </c>
      <c r="F51" s="152"/>
      <c r="G51" s="153">
        <f t="shared" si="2"/>
        <v>0</v>
      </c>
      <c r="H51" s="131"/>
      <c r="I51" s="131"/>
      <c r="J51" s="131"/>
      <c r="K51" s="131"/>
      <c r="L51" s="131"/>
    </row>
    <row r="52" spans="1:12" ht="25.5" x14ac:dyDescent="0.15">
      <c r="A52" s="148" t="s">
        <v>360</v>
      </c>
      <c r="B52" s="170" t="s">
        <v>284</v>
      </c>
      <c r="C52" s="148" t="s">
        <v>37</v>
      </c>
      <c r="D52" s="150">
        <f>3+5+4+2+6+2</f>
        <v>22</v>
      </c>
      <c r="E52" s="151">
        <v>73</v>
      </c>
      <c r="F52" s="152"/>
      <c r="G52" s="153">
        <f t="shared" si="2"/>
        <v>0</v>
      </c>
      <c r="H52" s="131"/>
      <c r="I52" s="131"/>
      <c r="J52" s="131"/>
      <c r="K52" s="131"/>
      <c r="L52" s="131"/>
    </row>
    <row r="53" spans="1:12" ht="25.5" x14ac:dyDescent="0.15">
      <c r="A53" s="148" t="s">
        <v>361</v>
      </c>
      <c r="B53" s="170" t="s">
        <v>285</v>
      </c>
      <c r="C53" s="148" t="s">
        <v>37</v>
      </c>
      <c r="D53" s="150">
        <f>11+10+8+4+6+4</f>
        <v>43</v>
      </c>
      <c r="E53" s="151">
        <v>73</v>
      </c>
      <c r="F53" s="152"/>
      <c r="G53" s="153">
        <f t="shared" si="2"/>
        <v>0</v>
      </c>
      <c r="H53" s="131"/>
      <c r="I53" s="131"/>
      <c r="J53" s="131"/>
      <c r="K53" s="131"/>
      <c r="L53" s="131"/>
    </row>
    <row r="54" spans="1:12" ht="25.5" x14ac:dyDescent="0.15">
      <c r="A54" s="148" t="s">
        <v>362</v>
      </c>
      <c r="B54" s="149" t="s">
        <v>286</v>
      </c>
      <c r="C54" s="148" t="s">
        <v>35</v>
      </c>
      <c r="D54" s="150">
        <f>2.42+34.96+1.2+9.01+5.01+6.5</f>
        <v>59.1</v>
      </c>
      <c r="E54" s="151">
        <v>73</v>
      </c>
      <c r="F54" s="152"/>
      <c r="G54" s="153">
        <f t="shared" si="2"/>
        <v>0</v>
      </c>
      <c r="H54" s="131"/>
      <c r="I54" s="131"/>
      <c r="J54" s="131"/>
      <c r="K54" s="131"/>
      <c r="L54" s="131"/>
    </row>
    <row r="55" spans="1:12" ht="12.75" x14ac:dyDescent="0.15">
      <c r="A55" s="238" t="s">
        <v>6</v>
      </c>
      <c r="B55" s="238"/>
      <c r="C55" s="238"/>
      <c r="D55" s="238"/>
      <c r="E55" s="151"/>
      <c r="F55" s="166"/>
      <c r="G55" s="167"/>
      <c r="H55" s="131"/>
      <c r="I55" s="131"/>
      <c r="J55" s="131"/>
      <c r="K55" s="131"/>
      <c r="L55" s="131"/>
    </row>
    <row r="56" spans="1:12" ht="38.25" x14ac:dyDescent="0.15">
      <c r="A56" s="148" t="s">
        <v>351</v>
      </c>
      <c r="B56" s="149" t="s">
        <v>287</v>
      </c>
      <c r="C56" s="148" t="s">
        <v>20</v>
      </c>
      <c r="D56" s="150">
        <v>176.51</v>
      </c>
      <c r="E56" s="151">
        <v>73</v>
      </c>
      <c r="F56" s="152"/>
      <c r="G56" s="153">
        <f t="shared" si="2"/>
        <v>0</v>
      </c>
      <c r="H56" s="131"/>
      <c r="I56" s="131"/>
      <c r="J56" s="131"/>
      <c r="K56" s="131"/>
      <c r="L56" s="131"/>
    </row>
    <row r="57" spans="1:12" ht="25.5" x14ac:dyDescent="0.15">
      <c r="A57" s="157" t="s">
        <v>352</v>
      </c>
      <c r="B57" s="149" t="s">
        <v>288</v>
      </c>
      <c r="C57" s="148" t="s">
        <v>37</v>
      </c>
      <c r="D57" s="150">
        <f>8+3+4+6+2+2</f>
        <v>25</v>
      </c>
      <c r="E57" s="151">
        <v>73</v>
      </c>
      <c r="F57" s="152"/>
      <c r="G57" s="153">
        <f t="shared" si="2"/>
        <v>0</v>
      </c>
      <c r="H57" s="131"/>
      <c r="I57" s="131"/>
      <c r="J57" s="131"/>
      <c r="K57" s="131"/>
      <c r="L57" s="131"/>
    </row>
    <row r="58" spans="1:12" ht="25.5" x14ac:dyDescent="0.15">
      <c r="A58" s="148" t="s">
        <v>353</v>
      </c>
      <c r="B58" s="149" t="s">
        <v>289</v>
      </c>
      <c r="C58" s="148" t="s">
        <v>35</v>
      </c>
      <c r="D58" s="150">
        <v>382.94</v>
      </c>
      <c r="E58" s="151">
        <v>73</v>
      </c>
      <c r="F58" s="152"/>
      <c r="G58" s="153">
        <f t="shared" si="2"/>
        <v>0</v>
      </c>
      <c r="H58" s="131"/>
      <c r="I58" s="131"/>
      <c r="J58" s="131"/>
      <c r="K58" s="131"/>
      <c r="L58" s="131"/>
    </row>
    <row r="59" spans="1:12" ht="25.5" x14ac:dyDescent="0.15">
      <c r="A59" s="157" t="s">
        <v>354</v>
      </c>
      <c r="B59" s="149" t="s">
        <v>386</v>
      </c>
      <c r="C59" s="148" t="s">
        <v>33</v>
      </c>
      <c r="D59" s="150">
        <v>1843.8</v>
      </c>
      <c r="E59" s="151">
        <v>73</v>
      </c>
      <c r="F59" s="152"/>
      <c r="G59" s="153">
        <f t="shared" si="2"/>
        <v>0</v>
      </c>
      <c r="H59" s="131"/>
      <c r="I59" s="131"/>
      <c r="J59" s="131"/>
      <c r="K59" s="131"/>
      <c r="L59" s="131"/>
    </row>
    <row r="60" spans="1:12" ht="25.5" x14ac:dyDescent="0.15">
      <c r="A60" s="148" t="s">
        <v>355</v>
      </c>
      <c r="B60" s="149" t="s">
        <v>291</v>
      </c>
      <c r="C60" s="148" t="s">
        <v>20</v>
      </c>
      <c r="D60" s="154">
        <f>11.741+5.63249+11.9+8.91+9.4718+33.867336</f>
        <v>81.52</v>
      </c>
      <c r="E60" s="151">
        <v>73</v>
      </c>
      <c r="F60" s="152"/>
      <c r="G60" s="153">
        <f t="shared" si="2"/>
        <v>0</v>
      </c>
      <c r="H60" s="131"/>
      <c r="I60" s="131"/>
      <c r="J60" s="131"/>
      <c r="K60" s="131"/>
      <c r="L60" s="131"/>
    </row>
    <row r="61" spans="1:12" ht="25.5" x14ac:dyDescent="0.15">
      <c r="A61" s="157" t="s">
        <v>356</v>
      </c>
      <c r="B61" s="149" t="s">
        <v>292</v>
      </c>
      <c r="C61" s="148" t="s">
        <v>34</v>
      </c>
      <c r="D61" s="150">
        <f>5.5+0.6+1+3.9+4.1+17</f>
        <v>32.1</v>
      </c>
      <c r="E61" s="151">
        <v>73</v>
      </c>
      <c r="F61" s="152"/>
      <c r="G61" s="153">
        <f t="shared" si="2"/>
        <v>0</v>
      </c>
      <c r="H61" s="131"/>
      <c r="I61" s="131"/>
      <c r="J61" s="131"/>
      <c r="K61" s="131"/>
      <c r="L61" s="131"/>
    </row>
    <row r="62" spans="1:12" ht="25.5" x14ac:dyDescent="0.15">
      <c r="A62" s="148" t="s">
        <v>357</v>
      </c>
      <c r="B62" s="149" t="s">
        <v>293</v>
      </c>
      <c r="C62" s="148" t="s">
        <v>34</v>
      </c>
      <c r="D62" s="150">
        <f>2.2+1.6+4.9+4.7+8</f>
        <v>21.4</v>
      </c>
      <c r="E62" s="151">
        <v>73</v>
      </c>
      <c r="F62" s="152"/>
      <c r="G62" s="153">
        <f t="shared" si="2"/>
        <v>0</v>
      </c>
      <c r="H62" s="131"/>
      <c r="I62" s="131"/>
      <c r="J62" s="131"/>
      <c r="K62" s="131"/>
      <c r="L62" s="131"/>
    </row>
    <row r="63" spans="1:12" s="136" customFormat="1" ht="25.5" x14ac:dyDescent="0.15">
      <c r="A63" s="157" t="s">
        <v>358</v>
      </c>
      <c r="B63" s="158" t="s">
        <v>294</v>
      </c>
      <c r="C63" s="157" t="s">
        <v>37</v>
      </c>
      <c r="D63" s="168">
        <v>1400</v>
      </c>
      <c r="E63" s="151">
        <v>73</v>
      </c>
      <c r="F63" s="172"/>
      <c r="G63" s="153">
        <f t="shared" si="2"/>
        <v>0</v>
      </c>
      <c r="H63" s="137"/>
      <c r="I63" s="137"/>
      <c r="J63" s="137"/>
      <c r="K63" s="137"/>
      <c r="L63" s="137"/>
    </row>
    <row r="64" spans="1:12" s="136" customFormat="1" ht="25.5" x14ac:dyDescent="0.15">
      <c r="A64" s="148" t="s">
        <v>359</v>
      </c>
      <c r="B64" s="158" t="s">
        <v>295</v>
      </c>
      <c r="C64" s="157" t="s">
        <v>37</v>
      </c>
      <c r="D64" s="168">
        <v>4</v>
      </c>
      <c r="E64" s="151">
        <v>73</v>
      </c>
      <c r="F64" s="172"/>
      <c r="G64" s="153">
        <f t="shared" si="2"/>
        <v>0</v>
      </c>
      <c r="H64" s="137"/>
      <c r="I64" s="137"/>
      <c r="J64" s="137"/>
      <c r="K64" s="137"/>
      <c r="L64" s="137"/>
    </row>
    <row r="65" spans="1:12" ht="12.75" x14ac:dyDescent="0.15">
      <c r="A65" s="238" t="s">
        <v>7</v>
      </c>
      <c r="B65" s="238"/>
      <c r="C65" s="238"/>
      <c r="D65" s="238"/>
      <c r="E65" s="165"/>
      <c r="F65" s="165"/>
      <c r="G65" s="167"/>
      <c r="H65" s="131"/>
      <c r="I65" s="131"/>
      <c r="J65" s="131"/>
      <c r="K65" s="131"/>
      <c r="L65" s="131"/>
    </row>
    <row r="66" spans="1:12" ht="25.5" x14ac:dyDescent="0.15">
      <c r="A66" s="155">
        <v>1</v>
      </c>
      <c r="B66" s="149" t="s">
        <v>296</v>
      </c>
      <c r="C66" s="144" t="s">
        <v>36</v>
      </c>
      <c r="D66" s="173">
        <f>15.072+10.455+8.586+11.973+9.077+22.301</f>
        <v>77.459999999999994</v>
      </c>
      <c r="E66" s="174">
        <v>73</v>
      </c>
      <c r="F66" s="175"/>
      <c r="G66" s="153">
        <f t="shared" si="2"/>
        <v>0</v>
      </c>
      <c r="H66" s="131"/>
      <c r="I66" s="131"/>
      <c r="J66" s="131"/>
      <c r="K66" s="131"/>
      <c r="L66" s="131"/>
    </row>
    <row r="67" spans="1:12" ht="12.75" x14ac:dyDescent="0.15">
      <c r="A67" s="155">
        <v>2</v>
      </c>
      <c r="B67" s="149" t="s">
        <v>297</v>
      </c>
      <c r="C67" s="144" t="s">
        <v>34</v>
      </c>
      <c r="D67" s="173">
        <f>1.2+0.4+0.5+2+6.1+9.8</f>
        <v>20</v>
      </c>
      <c r="E67" s="174">
        <v>73</v>
      </c>
      <c r="F67" s="175"/>
      <c r="G67" s="153">
        <f t="shared" si="2"/>
        <v>0</v>
      </c>
      <c r="H67" s="131"/>
      <c r="I67" s="131"/>
      <c r="J67" s="131"/>
      <c r="K67" s="131"/>
      <c r="L67" s="131"/>
    </row>
    <row r="68" spans="1:12" ht="12.75" x14ac:dyDescent="0.15">
      <c r="A68" s="155">
        <v>3</v>
      </c>
      <c r="B68" s="149" t="s">
        <v>298</v>
      </c>
      <c r="C68" s="144" t="s">
        <v>34</v>
      </c>
      <c r="D68" s="143">
        <v>163.19999999999999</v>
      </c>
      <c r="E68" s="174">
        <v>73</v>
      </c>
      <c r="F68" s="161"/>
      <c r="G68" s="153">
        <f t="shared" si="2"/>
        <v>0</v>
      </c>
      <c r="H68" s="131"/>
      <c r="I68" s="131"/>
      <c r="J68" s="131"/>
      <c r="K68" s="131"/>
      <c r="L68" s="131"/>
    </row>
    <row r="69" spans="1:12" ht="12.75" x14ac:dyDescent="0.15">
      <c r="A69" s="155">
        <v>4</v>
      </c>
      <c r="B69" s="149" t="s">
        <v>299</v>
      </c>
      <c r="C69" s="144" t="s">
        <v>34</v>
      </c>
      <c r="D69" s="143">
        <v>1.6</v>
      </c>
      <c r="E69" s="174">
        <v>73</v>
      </c>
      <c r="F69" s="161"/>
      <c r="G69" s="153">
        <f t="shared" si="2"/>
        <v>0</v>
      </c>
      <c r="H69" s="131"/>
      <c r="I69" s="131"/>
      <c r="J69" s="131"/>
      <c r="K69" s="131"/>
      <c r="L69" s="131"/>
    </row>
    <row r="70" spans="1:12" ht="12.75" x14ac:dyDescent="0.15">
      <c r="A70" s="155">
        <v>5</v>
      </c>
      <c r="B70" s="149" t="s">
        <v>300</v>
      </c>
      <c r="C70" s="144" t="s">
        <v>35</v>
      </c>
      <c r="D70" s="143">
        <v>24.68</v>
      </c>
      <c r="E70" s="174">
        <v>73</v>
      </c>
      <c r="F70" s="161"/>
      <c r="G70" s="153">
        <f t="shared" si="2"/>
        <v>0</v>
      </c>
      <c r="H70" s="131"/>
      <c r="I70" s="131"/>
      <c r="J70" s="131"/>
      <c r="K70" s="131"/>
      <c r="L70" s="131"/>
    </row>
    <row r="71" spans="1:12" ht="38.25" x14ac:dyDescent="0.15">
      <c r="A71" s="155">
        <v>6</v>
      </c>
      <c r="B71" s="149" t="s">
        <v>301</v>
      </c>
      <c r="C71" s="144" t="s">
        <v>39</v>
      </c>
      <c r="D71" s="160">
        <v>176.51</v>
      </c>
      <c r="E71" s="174">
        <v>73</v>
      </c>
      <c r="F71" s="161"/>
      <c r="G71" s="153">
        <f t="shared" si="2"/>
        <v>0</v>
      </c>
      <c r="H71" s="131"/>
      <c r="I71" s="131"/>
      <c r="J71" s="131"/>
      <c r="K71" s="131"/>
      <c r="L71" s="131"/>
    </row>
    <row r="72" spans="1:12" ht="12.75" x14ac:dyDescent="0.15">
      <c r="A72" s="155">
        <v>7</v>
      </c>
      <c r="B72" s="149" t="s">
        <v>302</v>
      </c>
      <c r="C72" s="148" t="s">
        <v>37</v>
      </c>
      <c r="D72" s="160">
        <f>8+3+2+6+2+2+2</f>
        <v>25</v>
      </c>
      <c r="E72" s="174">
        <v>73</v>
      </c>
      <c r="F72" s="161"/>
      <c r="G72" s="153">
        <f t="shared" si="2"/>
        <v>0</v>
      </c>
      <c r="H72" s="131"/>
      <c r="I72" s="131"/>
      <c r="J72" s="131"/>
      <c r="K72" s="131"/>
      <c r="L72" s="131"/>
    </row>
    <row r="73" spans="1:12" ht="12.75" x14ac:dyDescent="0.15">
      <c r="A73" s="155">
        <v>8</v>
      </c>
      <c r="B73" s="149" t="s">
        <v>303</v>
      </c>
      <c r="C73" s="144" t="s">
        <v>35</v>
      </c>
      <c r="D73" s="160">
        <f>13.71+2.19+29.4+200.69+136.95</f>
        <v>382.94</v>
      </c>
      <c r="E73" s="174">
        <v>73</v>
      </c>
      <c r="F73" s="161"/>
      <c r="G73" s="153">
        <f t="shared" si="2"/>
        <v>0</v>
      </c>
      <c r="H73" s="131"/>
      <c r="I73" s="131"/>
      <c r="J73" s="131"/>
      <c r="K73" s="131"/>
      <c r="L73" s="131"/>
    </row>
    <row r="74" spans="1:12" ht="12.75" x14ac:dyDescent="0.15">
      <c r="A74" s="155">
        <v>9</v>
      </c>
      <c r="B74" s="149" t="s">
        <v>290</v>
      </c>
      <c r="C74" s="148" t="s">
        <v>33</v>
      </c>
      <c r="D74" s="150">
        <v>86.28</v>
      </c>
      <c r="E74" s="174">
        <v>73</v>
      </c>
      <c r="F74" s="152"/>
      <c r="G74" s="153">
        <f t="shared" si="2"/>
        <v>0</v>
      </c>
      <c r="H74" s="131"/>
      <c r="I74" s="131"/>
      <c r="J74" s="131"/>
      <c r="K74" s="131"/>
      <c r="L74" s="131"/>
    </row>
    <row r="75" spans="1:12" ht="12.75" x14ac:dyDescent="0.15">
      <c r="A75" s="155">
        <v>10</v>
      </c>
      <c r="B75" s="149" t="s">
        <v>304</v>
      </c>
      <c r="C75" s="148" t="s">
        <v>33</v>
      </c>
      <c r="D75" s="150">
        <f>415.29+234.8418+1.44+1.18+1104.77065</f>
        <v>1757.52</v>
      </c>
      <c r="E75" s="174">
        <v>73</v>
      </c>
      <c r="F75" s="152"/>
      <c r="G75" s="153">
        <f t="shared" si="2"/>
        <v>0</v>
      </c>
      <c r="H75" s="131"/>
      <c r="I75" s="131"/>
      <c r="J75" s="131"/>
      <c r="K75" s="131"/>
      <c r="L75" s="131"/>
    </row>
    <row r="76" spans="1:12" ht="12.75" x14ac:dyDescent="0.15">
      <c r="A76" s="155">
        <v>11</v>
      </c>
      <c r="B76" s="149" t="s">
        <v>305</v>
      </c>
      <c r="C76" s="148" t="s">
        <v>19</v>
      </c>
      <c r="D76" s="143">
        <f>54.19+24.07101+29.66+35.45+53.392+147.81</f>
        <v>344.57</v>
      </c>
      <c r="E76" s="174">
        <v>73</v>
      </c>
      <c r="F76" s="176"/>
      <c r="G76" s="153">
        <f t="shared" si="2"/>
        <v>0</v>
      </c>
      <c r="H76" s="131"/>
      <c r="I76" s="131"/>
      <c r="J76" s="131"/>
      <c r="K76" s="131"/>
      <c r="L76" s="131"/>
    </row>
    <row r="77" spans="1:12" ht="25.5" x14ac:dyDescent="0.15">
      <c r="A77" s="148" t="s">
        <v>362</v>
      </c>
      <c r="B77" s="149" t="s">
        <v>374</v>
      </c>
      <c r="C77" s="148" t="s">
        <v>35</v>
      </c>
      <c r="D77" s="150">
        <f>24.01+2.56+9.2+52.5102+78.68+520.87154</f>
        <v>687.83</v>
      </c>
      <c r="E77" s="174">
        <v>73</v>
      </c>
      <c r="F77" s="152"/>
      <c r="G77" s="153">
        <f t="shared" si="2"/>
        <v>0</v>
      </c>
      <c r="H77" s="131"/>
      <c r="I77" s="131"/>
      <c r="J77" s="131"/>
      <c r="K77" s="131"/>
      <c r="L77" s="131"/>
    </row>
    <row r="78" spans="1:12" ht="25.5" x14ac:dyDescent="0.15">
      <c r="A78" s="148" t="s">
        <v>363</v>
      </c>
      <c r="B78" s="149" t="s">
        <v>375</v>
      </c>
      <c r="C78" s="148" t="s">
        <v>35</v>
      </c>
      <c r="D78" s="150">
        <f>394.49+41.85+49.26+83.85+97.4+25.706598</f>
        <v>692.56</v>
      </c>
      <c r="E78" s="174">
        <v>73</v>
      </c>
      <c r="F78" s="152"/>
      <c r="G78" s="153">
        <f t="shared" si="2"/>
        <v>0</v>
      </c>
      <c r="H78" s="131"/>
      <c r="I78" s="131"/>
      <c r="J78" s="131"/>
      <c r="K78" s="131"/>
      <c r="L78" s="131"/>
    </row>
    <row r="79" spans="1:12" ht="25.5" x14ac:dyDescent="0.15">
      <c r="A79" s="148" t="s">
        <v>364</v>
      </c>
      <c r="B79" s="177" t="s">
        <v>376</v>
      </c>
      <c r="C79" s="148" t="s">
        <v>35</v>
      </c>
      <c r="D79" s="150">
        <f>15.25+0.92+2.01</f>
        <v>18.18</v>
      </c>
      <c r="E79" s="174">
        <v>73</v>
      </c>
      <c r="F79" s="152"/>
      <c r="G79" s="153">
        <f t="shared" si="2"/>
        <v>0</v>
      </c>
      <c r="H79" s="131"/>
      <c r="I79" s="131"/>
      <c r="J79" s="131"/>
      <c r="K79" s="131"/>
      <c r="L79" s="131"/>
    </row>
    <row r="80" spans="1:12" ht="25.5" x14ac:dyDescent="0.15">
      <c r="A80" s="148" t="s">
        <v>365</v>
      </c>
      <c r="B80" s="177" t="s">
        <v>377</v>
      </c>
      <c r="C80" s="148" t="s">
        <v>35</v>
      </c>
      <c r="D80" s="150">
        <f>0.35</f>
        <v>0.35</v>
      </c>
      <c r="E80" s="174">
        <v>73</v>
      </c>
      <c r="F80" s="152"/>
      <c r="G80" s="153">
        <f t="shared" si="2"/>
        <v>0</v>
      </c>
      <c r="H80" s="131"/>
      <c r="I80" s="131"/>
      <c r="J80" s="131"/>
      <c r="K80" s="131"/>
      <c r="L80" s="131"/>
    </row>
    <row r="81" spans="1:12" ht="12.75" x14ac:dyDescent="0.15">
      <c r="A81" s="155">
        <v>16</v>
      </c>
      <c r="B81" s="149" t="s">
        <v>306</v>
      </c>
      <c r="C81" s="148" t="s">
        <v>36</v>
      </c>
      <c r="D81" s="150">
        <f>2.41214</f>
        <v>2.41</v>
      </c>
      <c r="E81" s="174">
        <v>73</v>
      </c>
      <c r="F81" s="152"/>
      <c r="G81" s="153">
        <f t="shared" si="2"/>
        <v>0</v>
      </c>
      <c r="H81" s="131"/>
      <c r="I81" s="131"/>
      <c r="J81" s="131"/>
      <c r="K81" s="131"/>
      <c r="L81" s="131"/>
    </row>
    <row r="82" spans="1:12" ht="12.75" x14ac:dyDescent="0.15">
      <c r="A82" s="155">
        <v>17</v>
      </c>
      <c r="B82" s="149" t="s">
        <v>378</v>
      </c>
      <c r="C82" s="148" t="s">
        <v>36</v>
      </c>
      <c r="D82" s="150">
        <v>0.85</v>
      </c>
      <c r="E82" s="174">
        <v>73</v>
      </c>
      <c r="F82" s="152"/>
      <c r="G82" s="153">
        <f t="shared" si="2"/>
        <v>0</v>
      </c>
      <c r="H82" s="131"/>
      <c r="I82" s="131"/>
      <c r="J82" s="131"/>
      <c r="K82" s="131"/>
      <c r="L82" s="131"/>
    </row>
    <row r="83" spans="1:12" ht="12.75" x14ac:dyDescent="0.15">
      <c r="A83" s="155">
        <v>18</v>
      </c>
      <c r="B83" s="149" t="s">
        <v>379</v>
      </c>
      <c r="C83" s="148" t="s">
        <v>36</v>
      </c>
      <c r="D83" s="150">
        <v>9.4</v>
      </c>
      <c r="E83" s="174">
        <v>73</v>
      </c>
      <c r="F83" s="152"/>
      <c r="G83" s="153">
        <f t="shared" ref="G83:G90" si="3">D83*E83*F83</f>
        <v>0</v>
      </c>
      <c r="H83" s="131"/>
      <c r="I83" s="131"/>
      <c r="J83" s="131"/>
      <c r="K83" s="131"/>
      <c r="L83" s="131"/>
    </row>
    <row r="84" spans="1:12" ht="25.5" x14ac:dyDescent="0.15">
      <c r="A84" s="155">
        <v>19</v>
      </c>
      <c r="B84" s="149" t="s">
        <v>307</v>
      </c>
      <c r="C84" s="148" t="s">
        <v>36</v>
      </c>
      <c r="D84" s="150">
        <f>5.78+0.53</f>
        <v>6.31</v>
      </c>
      <c r="E84" s="174">
        <v>73</v>
      </c>
      <c r="F84" s="152"/>
      <c r="G84" s="153">
        <f t="shared" si="3"/>
        <v>0</v>
      </c>
      <c r="H84" s="131"/>
      <c r="I84" s="131"/>
      <c r="J84" s="131"/>
      <c r="K84" s="131"/>
      <c r="L84" s="131"/>
    </row>
    <row r="85" spans="1:12" ht="25.5" x14ac:dyDescent="0.15">
      <c r="A85" s="155">
        <v>20</v>
      </c>
      <c r="B85" s="149" t="s">
        <v>308</v>
      </c>
      <c r="C85" s="148" t="s">
        <v>36</v>
      </c>
      <c r="D85" s="150">
        <v>1138.22</v>
      </c>
      <c r="E85" s="174">
        <v>73</v>
      </c>
      <c r="F85" s="152"/>
      <c r="G85" s="153">
        <f t="shared" si="3"/>
        <v>0</v>
      </c>
      <c r="H85" s="131"/>
      <c r="I85" s="131"/>
      <c r="J85" s="131"/>
      <c r="K85" s="131"/>
      <c r="L85" s="131"/>
    </row>
    <row r="86" spans="1:12" ht="12.75" x14ac:dyDescent="0.15">
      <c r="A86" s="155">
        <v>21</v>
      </c>
      <c r="B86" s="149" t="s">
        <v>309</v>
      </c>
      <c r="C86" s="148" t="s">
        <v>36</v>
      </c>
      <c r="D86" s="150">
        <v>39.99</v>
      </c>
      <c r="E86" s="174">
        <v>73</v>
      </c>
      <c r="F86" s="152"/>
      <c r="G86" s="153">
        <f t="shared" si="3"/>
        <v>0</v>
      </c>
      <c r="H86" s="131"/>
      <c r="I86" s="131"/>
      <c r="J86" s="131"/>
      <c r="K86" s="131"/>
      <c r="L86" s="131"/>
    </row>
    <row r="87" spans="1:12" ht="25.5" x14ac:dyDescent="0.15">
      <c r="A87" s="155">
        <v>22</v>
      </c>
      <c r="B87" s="149" t="s">
        <v>310</v>
      </c>
      <c r="C87" s="148" t="s">
        <v>36</v>
      </c>
      <c r="D87" s="150">
        <v>218.01</v>
      </c>
      <c r="E87" s="174">
        <v>73</v>
      </c>
      <c r="F87" s="152"/>
      <c r="G87" s="153">
        <f t="shared" si="3"/>
        <v>0</v>
      </c>
      <c r="H87" s="131"/>
      <c r="I87" s="131"/>
      <c r="J87" s="131"/>
      <c r="K87" s="131"/>
      <c r="L87" s="131"/>
    </row>
    <row r="88" spans="1:12" ht="12.75" x14ac:dyDescent="0.15">
      <c r="A88" s="155">
        <v>23</v>
      </c>
      <c r="B88" s="149" t="s">
        <v>311</v>
      </c>
      <c r="C88" s="148" t="s">
        <v>36</v>
      </c>
      <c r="D88" s="150">
        <f>33.15+54.75+132.816326</f>
        <v>220.72</v>
      </c>
      <c r="E88" s="174">
        <v>73</v>
      </c>
      <c r="F88" s="152"/>
      <c r="G88" s="153">
        <f t="shared" si="3"/>
        <v>0</v>
      </c>
      <c r="H88" s="131"/>
      <c r="I88" s="131"/>
      <c r="J88" s="131"/>
      <c r="K88" s="131"/>
      <c r="L88" s="131"/>
    </row>
    <row r="89" spans="1:12" ht="12.75" x14ac:dyDescent="0.15">
      <c r="A89" s="155">
        <v>24</v>
      </c>
      <c r="B89" s="149" t="s">
        <v>312</v>
      </c>
      <c r="C89" s="148" t="s">
        <v>36</v>
      </c>
      <c r="D89" s="150">
        <f>12.3352+8.6189+16.87</f>
        <v>37.82</v>
      </c>
      <c r="E89" s="174">
        <v>73</v>
      </c>
      <c r="F89" s="152"/>
      <c r="G89" s="153">
        <f t="shared" si="3"/>
        <v>0</v>
      </c>
      <c r="H89" s="131"/>
      <c r="I89" s="131"/>
      <c r="J89" s="131"/>
      <c r="K89" s="131"/>
      <c r="L89" s="131"/>
    </row>
    <row r="90" spans="1:12" ht="25.5" x14ac:dyDescent="0.15">
      <c r="A90" s="155">
        <v>25</v>
      </c>
      <c r="B90" s="149" t="s">
        <v>313</v>
      </c>
      <c r="C90" s="148" t="s">
        <v>36</v>
      </c>
      <c r="D90" s="150">
        <v>1.5</v>
      </c>
      <c r="E90" s="174">
        <v>73</v>
      </c>
      <c r="F90" s="152"/>
      <c r="G90" s="153">
        <f t="shared" si="3"/>
        <v>0</v>
      </c>
      <c r="H90" s="131"/>
      <c r="I90" s="131"/>
      <c r="J90" s="131"/>
      <c r="K90" s="131"/>
      <c r="L90" s="131"/>
    </row>
    <row r="91" spans="1:12" ht="25.5" x14ac:dyDescent="0.15">
      <c r="A91" s="155">
        <v>26</v>
      </c>
      <c r="B91" s="149" t="s">
        <v>314</v>
      </c>
      <c r="C91" s="148" t="s">
        <v>36</v>
      </c>
      <c r="D91" s="178"/>
      <c r="E91" s="179"/>
      <c r="F91" s="164"/>
      <c r="G91" s="164"/>
      <c r="H91" s="131"/>
      <c r="I91" s="131"/>
      <c r="J91" s="138"/>
      <c r="K91" s="131"/>
      <c r="L91" s="131"/>
    </row>
    <row r="92" spans="1:12" ht="12.75" x14ac:dyDescent="0.15">
      <c r="A92" s="155">
        <v>27</v>
      </c>
      <c r="B92" s="149" t="s">
        <v>315</v>
      </c>
      <c r="C92" s="148" t="s">
        <v>18</v>
      </c>
      <c r="D92" s="150">
        <f>250+191</f>
        <v>441</v>
      </c>
      <c r="E92" s="174">
        <v>73</v>
      </c>
      <c r="F92" s="152"/>
      <c r="G92" s="153">
        <f t="shared" ref="G92" si="4">D92*E92*F92</f>
        <v>0</v>
      </c>
      <c r="H92" s="131"/>
      <c r="I92" s="131"/>
      <c r="J92" s="131"/>
      <c r="K92" s="131"/>
      <c r="L92" s="131"/>
    </row>
    <row r="93" spans="1:12" ht="12.75" x14ac:dyDescent="0.15">
      <c r="A93" s="155">
        <v>28</v>
      </c>
      <c r="B93" s="149" t="s">
        <v>316</v>
      </c>
      <c r="C93" s="148" t="s">
        <v>18</v>
      </c>
      <c r="D93" s="178"/>
      <c r="E93" s="179"/>
      <c r="F93" s="164"/>
      <c r="G93" s="164"/>
      <c r="H93" s="131"/>
      <c r="I93" s="131"/>
      <c r="J93" s="131"/>
      <c r="K93" s="131"/>
      <c r="L93" s="131"/>
    </row>
    <row r="94" spans="1:12" ht="12.75" x14ac:dyDescent="0.15">
      <c r="A94" s="155">
        <v>29</v>
      </c>
      <c r="B94" s="149" t="s">
        <v>317</v>
      </c>
      <c r="C94" s="148" t="s">
        <v>18</v>
      </c>
      <c r="D94" s="150">
        <f>340+157</f>
        <v>497</v>
      </c>
      <c r="E94" s="174">
        <v>73</v>
      </c>
      <c r="F94" s="152"/>
      <c r="G94" s="153">
        <f t="shared" ref="G94" si="5">D94*E94*F94</f>
        <v>0</v>
      </c>
      <c r="H94" s="131"/>
      <c r="I94" s="131"/>
      <c r="J94" s="131"/>
      <c r="K94" s="131"/>
      <c r="L94" s="131"/>
    </row>
    <row r="95" spans="1:12" s="136" customFormat="1" ht="25.5" x14ac:dyDescent="0.15">
      <c r="A95" s="180">
        <v>30</v>
      </c>
      <c r="B95" s="158" t="s">
        <v>318</v>
      </c>
      <c r="C95" s="157" t="s">
        <v>18</v>
      </c>
      <c r="D95" s="181"/>
      <c r="E95" s="179"/>
      <c r="F95" s="182"/>
      <c r="G95" s="182"/>
      <c r="H95" s="137"/>
      <c r="I95" s="137"/>
      <c r="J95" s="137"/>
      <c r="K95" s="137"/>
      <c r="L95" s="137"/>
    </row>
    <row r="96" spans="1:12" ht="12.75" x14ac:dyDescent="0.15">
      <c r="A96" s="238" t="s">
        <v>8</v>
      </c>
      <c r="B96" s="238"/>
      <c r="C96" s="238"/>
      <c r="D96" s="238"/>
      <c r="E96" s="174"/>
      <c r="F96" s="166"/>
      <c r="G96" s="167"/>
      <c r="H96" s="131"/>
      <c r="I96" s="131"/>
      <c r="J96" s="131"/>
      <c r="K96" s="131"/>
      <c r="L96" s="131"/>
    </row>
    <row r="97" spans="1:12" ht="25.5" x14ac:dyDescent="0.15">
      <c r="A97" s="148" t="s">
        <v>351</v>
      </c>
      <c r="B97" s="149" t="s">
        <v>387</v>
      </c>
      <c r="C97" s="148" t="s">
        <v>20</v>
      </c>
      <c r="D97" s="150">
        <f>13.35+4.326+7.51+5.288+29.24534+39.611019</f>
        <v>99.33</v>
      </c>
      <c r="E97" s="174">
        <v>73</v>
      </c>
      <c r="F97" s="152"/>
      <c r="G97" s="153">
        <f t="shared" ref="G97:G106" si="6">D97*E97*F97</f>
        <v>0</v>
      </c>
      <c r="H97" s="131"/>
      <c r="I97" s="131"/>
      <c r="J97" s="131"/>
      <c r="K97" s="131"/>
      <c r="L97" s="131"/>
    </row>
    <row r="98" spans="1:12" ht="25.5" x14ac:dyDescent="0.15">
      <c r="A98" s="148" t="s">
        <v>352</v>
      </c>
      <c r="B98" s="149" t="s">
        <v>319</v>
      </c>
      <c r="C98" s="157" t="s">
        <v>171</v>
      </c>
      <c r="D98" s="150">
        <f>3+1+5+4</f>
        <v>13</v>
      </c>
      <c r="E98" s="174">
        <v>73</v>
      </c>
      <c r="F98" s="152"/>
      <c r="G98" s="153">
        <f t="shared" si="6"/>
        <v>0</v>
      </c>
      <c r="H98" s="131"/>
      <c r="I98" s="131"/>
      <c r="J98" s="131"/>
      <c r="K98" s="131"/>
      <c r="L98" s="131"/>
    </row>
    <row r="99" spans="1:12" ht="25.5" x14ac:dyDescent="0.15">
      <c r="A99" s="148" t="s">
        <v>353</v>
      </c>
      <c r="B99" s="149" t="s">
        <v>320</v>
      </c>
      <c r="C99" s="157" t="s">
        <v>171</v>
      </c>
      <c r="D99" s="150">
        <f>388+107+154+133+398+724</f>
        <v>1904</v>
      </c>
      <c r="E99" s="174">
        <v>73</v>
      </c>
      <c r="F99" s="152"/>
      <c r="G99" s="153">
        <f t="shared" si="6"/>
        <v>0</v>
      </c>
      <c r="H99" s="131"/>
      <c r="I99" s="131"/>
      <c r="J99" s="131"/>
      <c r="K99" s="131"/>
      <c r="L99" s="131"/>
    </row>
    <row r="100" spans="1:12" ht="25.5" x14ac:dyDescent="0.15">
      <c r="A100" s="148" t="s">
        <v>354</v>
      </c>
      <c r="B100" s="149" t="s">
        <v>321</v>
      </c>
      <c r="C100" s="157" t="s">
        <v>171</v>
      </c>
      <c r="D100" s="150">
        <f>1+2</f>
        <v>3</v>
      </c>
      <c r="E100" s="174">
        <v>73</v>
      </c>
      <c r="F100" s="152"/>
      <c r="G100" s="153">
        <f t="shared" si="6"/>
        <v>0</v>
      </c>
      <c r="H100" s="131"/>
      <c r="I100" s="131"/>
      <c r="J100" s="131"/>
      <c r="K100" s="131"/>
      <c r="L100" s="131"/>
    </row>
    <row r="101" spans="1:12" ht="25.5" x14ac:dyDescent="0.15">
      <c r="A101" s="148" t="s">
        <v>355</v>
      </c>
      <c r="B101" s="149" t="s">
        <v>322</v>
      </c>
      <c r="C101" s="148" t="s">
        <v>20</v>
      </c>
      <c r="D101" s="150">
        <f>11.741+5.494+6.34+9.115+9.6358+33.867336</f>
        <v>76.19</v>
      </c>
      <c r="E101" s="174">
        <v>73</v>
      </c>
      <c r="F101" s="152"/>
      <c r="G101" s="153">
        <f t="shared" si="6"/>
        <v>0</v>
      </c>
      <c r="H101" s="131"/>
      <c r="I101" s="131"/>
      <c r="J101" s="131"/>
      <c r="K101" s="131"/>
      <c r="L101" s="131"/>
    </row>
    <row r="102" spans="1:12" ht="25.5" x14ac:dyDescent="0.15">
      <c r="A102" s="148" t="s">
        <v>356</v>
      </c>
      <c r="B102" s="158" t="s">
        <v>323</v>
      </c>
      <c r="C102" s="148" t="s">
        <v>20</v>
      </c>
      <c r="D102" s="168">
        <f>3.62498+18.8998</f>
        <v>22.52</v>
      </c>
      <c r="E102" s="174">
        <v>73</v>
      </c>
      <c r="F102" s="152"/>
      <c r="G102" s="153">
        <f t="shared" si="6"/>
        <v>0</v>
      </c>
      <c r="H102" s="131"/>
      <c r="I102" s="131"/>
      <c r="J102" s="131"/>
      <c r="K102" s="131"/>
      <c r="L102" s="131"/>
    </row>
    <row r="103" spans="1:12" ht="25.5" x14ac:dyDescent="0.15">
      <c r="A103" s="148" t="s">
        <v>357</v>
      </c>
      <c r="B103" s="158" t="s">
        <v>324</v>
      </c>
      <c r="C103" s="148" t="s">
        <v>20</v>
      </c>
      <c r="D103" s="168">
        <f>12.13601</f>
        <v>12.14</v>
      </c>
      <c r="E103" s="174">
        <v>73</v>
      </c>
      <c r="F103" s="152"/>
      <c r="G103" s="153">
        <f t="shared" si="6"/>
        <v>0</v>
      </c>
      <c r="H103" s="131"/>
      <c r="I103" s="131"/>
      <c r="J103" s="131"/>
      <c r="K103" s="131"/>
      <c r="L103" s="131"/>
    </row>
    <row r="104" spans="1:12" ht="25.5" x14ac:dyDescent="0.15">
      <c r="A104" s="148" t="s">
        <v>358</v>
      </c>
      <c r="B104" s="158" t="s">
        <v>325</v>
      </c>
      <c r="C104" s="148" t="s">
        <v>20</v>
      </c>
      <c r="D104" s="168">
        <f>11.20897+27.063572</f>
        <v>38.270000000000003</v>
      </c>
      <c r="E104" s="174">
        <v>73</v>
      </c>
      <c r="F104" s="152"/>
      <c r="G104" s="153">
        <f t="shared" si="6"/>
        <v>0</v>
      </c>
      <c r="H104" s="131"/>
      <c r="I104" s="131"/>
      <c r="J104" s="131"/>
      <c r="K104" s="131"/>
      <c r="L104" s="131"/>
    </row>
    <row r="105" spans="1:12" ht="25.5" x14ac:dyDescent="0.15">
      <c r="A105" s="148" t="s">
        <v>359</v>
      </c>
      <c r="B105" s="158" t="s">
        <v>326</v>
      </c>
      <c r="C105" s="148" t="s">
        <v>20</v>
      </c>
      <c r="D105" s="168">
        <f>6.547+27.063572</f>
        <v>33.61</v>
      </c>
      <c r="E105" s="174">
        <v>73</v>
      </c>
      <c r="F105" s="152"/>
      <c r="G105" s="153">
        <f t="shared" si="6"/>
        <v>0</v>
      </c>
      <c r="H105" s="131"/>
      <c r="I105" s="131"/>
      <c r="J105" s="131"/>
      <c r="K105" s="131"/>
      <c r="L105" s="131"/>
    </row>
    <row r="106" spans="1:12" ht="25.5" x14ac:dyDescent="0.15">
      <c r="A106" s="148" t="s">
        <v>360</v>
      </c>
      <c r="B106" s="158" t="s">
        <v>327</v>
      </c>
      <c r="C106" s="157" t="s">
        <v>171</v>
      </c>
      <c r="D106" s="168">
        <f>30+72</f>
        <v>102</v>
      </c>
      <c r="E106" s="174">
        <v>73</v>
      </c>
      <c r="F106" s="152"/>
      <c r="G106" s="153">
        <f t="shared" si="6"/>
        <v>0</v>
      </c>
      <c r="H106" s="131"/>
      <c r="I106" s="131"/>
      <c r="J106" s="131"/>
      <c r="K106" s="131"/>
      <c r="L106" s="131"/>
    </row>
    <row r="107" spans="1:12" ht="12.75" x14ac:dyDescent="0.15">
      <c r="A107" s="238" t="s">
        <v>9</v>
      </c>
      <c r="B107" s="238"/>
      <c r="C107" s="238"/>
      <c r="D107" s="238"/>
      <c r="E107" s="174"/>
      <c r="F107" s="166"/>
      <c r="G107" s="167"/>
      <c r="H107" s="131"/>
      <c r="I107" s="131"/>
      <c r="J107" s="131"/>
      <c r="K107" s="131"/>
      <c r="L107" s="131"/>
    </row>
    <row r="108" spans="1:12" ht="25.5" x14ac:dyDescent="0.15">
      <c r="A108" s="148" t="s">
        <v>351</v>
      </c>
      <c r="B108" s="149" t="s">
        <v>328</v>
      </c>
      <c r="C108" s="157" t="s">
        <v>171</v>
      </c>
      <c r="D108" s="150">
        <v>1</v>
      </c>
      <c r="E108" s="174">
        <v>73</v>
      </c>
      <c r="F108" s="152"/>
      <c r="G108" s="153">
        <f t="shared" ref="G108:G109" si="7">D108*E108*F108</f>
        <v>0</v>
      </c>
      <c r="H108" s="131"/>
      <c r="I108" s="131"/>
      <c r="J108" s="131"/>
      <c r="K108" s="131"/>
      <c r="L108" s="131"/>
    </row>
    <row r="109" spans="1:12" ht="25.5" x14ac:dyDescent="0.15">
      <c r="A109" s="148" t="s">
        <v>352</v>
      </c>
      <c r="B109" s="149" t="s">
        <v>329</v>
      </c>
      <c r="C109" s="157" t="s">
        <v>171</v>
      </c>
      <c r="D109" s="150">
        <f>8+17</f>
        <v>25</v>
      </c>
      <c r="E109" s="174">
        <v>73</v>
      </c>
      <c r="F109" s="152"/>
      <c r="G109" s="153">
        <f t="shared" si="7"/>
        <v>0</v>
      </c>
      <c r="H109" s="131"/>
      <c r="I109" s="131"/>
      <c r="J109" s="131"/>
      <c r="K109" s="131"/>
      <c r="L109" s="131"/>
    </row>
    <row r="110" spans="1:12" ht="12.75" x14ac:dyDescent="0.15">
      <c r="A110" s="238" t="s">
        <v>10</v>
      </c>
      <c r="B110" s="238"/>
      <c r="C110" s="238"/>
      <c r="D110" s="238"/>
      <c r="E110" s="174"/>
      <c r="F110" s="183"/>
      <c r="G110" s="184"/>
      <c r="H110" s="131"/>
      <c r="I110" s="131"/>
      <c r="J110" s="131"/>
      <c r="K110" s="131"/>
      <c r="L110" s="131"/>
    </row>
    <row r="111" spans="1:12" ht="25.5" x14ac:dyDescent="0.15">
      <c r="A111" s="155">
        <v>1</v>
      </c>
      <c r="B111" s="149" t="s">
        <v>330</v>
      </c>
      <c r="C111" s="148" t="s">
        <v>36</v>
      </c>
      <c r="D111" s="150">
        <v>1138.22</v>
      </c>
      <c r="E111" s="174">
        <v>73</v>
      </c>
      <c r="F111" s="152"/>
      <c r="G111" s="153">
        <f t="shared" ref="G111:G120" si="8">D111*E111*F111</f>
        <v>0</v>
      </c>
      <c r="H111" s="131"/>
      <c r="I111" s="131"/>
      <c r="J111" s="131"/>
      <c r="K111" s="131"/>
      <c r="L111" s="131"/>
    </row>
    <row r="112" spans="1:12" ht="12.75" x14ac:dyDescent="0.15">
      <c r="A112" s="155">
        <v>2</v>
      </c>
      <c r="B112" s="149" t="s">
        <v>331</v>
      </c>
      <c r="C112" s="148" t="s">
        <v>36</v>
      </c>
      <c r="D112" s="150">
        <v>39.99</v>
      </c>
      <c r="E112" s="174">
        <v>73</v>
      </c>
      <c r="F112" s="152"/>
      <c r="G112" s="153">
        <f t="shared" si="8"/>
        <v>0</v>
      </c>
      <c r="H112" s="131"/>
      <c r="I112" s="131"/>
      <c r="J112" s="131"/>
      <c r="K112" s="131"/>
      <c r="L112" s="131"/>
    </row>
    <row r="113" spans="1:12" ht="25.5" x14ac:dyDescent="0.15">
      <c r="A113" s="155">
        <v>3</v>
      </c>
      <c r="B113" s="149" t="s">
        <v>332</v>
      </c>
      <c r="C113" s="148" t="s">
        <v>36</v>
      </c>
      <c r="D113" s="150">
        <v>218.01</v>
      </c>
      <c r="E113" s="174">
        <v>73</v>
      </c>
      <c r="F113" s="152"/>
      <c r="G113" s="153">
        <f t="shared" si="8"/>
        <v>0</v>
      </c>
      <c r="H113" s="131"/>
      <c r="I113" s="131"/>
      <c r="J113" s="131"/>
      <c r="K113" s="131"/>
      <c r="L113" s="131"/>
    </row>
    <row r="114" spans="1:12" ht="12.75" x14ac:dyDescent="0.15">
      <c r="A114" s="155">
        <v>4</v>
      </c>
      <c r="B114" s="149" t="s">
        <v>333</v>
      </c>
      <c r="C114" s="148" t="s">
        <v>36</v>
      </c>
      <c r="D114" s="150">
        <v>220.72</v>
      </c>
      <c r="E114" s="174">
        <v>73</v>
      </c>
      <c r="F114" s="152"/>
      <c r="G114" s="153">
        <f t="shared" si="8"/>
        <v>0</v>
      </c>
      <c r="H114" s="131"/>
      <c r="I114" s="131"/>
      <c r="J114" s="131"/>
      <c r="K114" s="131"/>
      <c r="L114" s="131"/>
    </row>
    <row r="115" spans="1:12" ht="12.75" x14ac:dyDescent="0.15">
      <c r="A115" s="155">
        <v>5</v>
      </c>
      <c r="B115" s="149" t="s">
        <v>389</v>
      </c>
      <c r="C115" s="148" t="s">
        <v>36</v>
      </c>
      <c r="D115" s="150">
        <v>37.82</v>
      </c>
      <c r="E115" s="174">
        <v>73</v>
      </c>
      <c r="F115" s="152"/>
      <c r="G115" s="153">
        <f t="shared" si="8"/>
        <v>0</v>
      </c>
      <c r="H115" s="131"/>
      <c r="I115" s="131"/>
      <c r="J115" s="131"/>
      <c r="K115" s="131"/>
      <c r="L115" s="131"/>
    </row>
    <row r="116" spans="1:12" ht="12.75" x14ac:dyDescent="0.15">
      <c r="A116" s="155">
        <v>6</v>
      </c>
      <c r="B116" s="149" t="s">
        <v>380</v>
      </c>
      <c r="C116" s="148" t="s">
        <v>36</v>
      </c>
      <c r="D116" s="150">
        <f>2.41214</f>
        <v>2.41</v>
      </c>
      <c r="E116" s="174">
        <v>73</v>
      </c>
      <c r="F116" s="152"/>
      <c r="G116" s="153">
        <f t="shared" si="8"/>
        <v>0</v>
      </c>
      <c r="H116" s="131"/>
      <c r="I116" s="131"/>
      <c r="J116" s="131"/>
      <c r="K116" s="131"/>
      <c r="L116" s="131"/>
    </row>
    <row r="117" spans="1:12" ht="12.75" x14ac:dyDescent="0.15">
      <c r="A117" s="155">
        <v>7</v>
      </c>
      <c r="B117" s="149" t="s">
        <v>381</v>
      </c>
      <c r="C117" s="148" t="s">
        <v>36</v>
      </c>
      <c r="D117" s="150">
        <v>0.85</v>
      </c>
      <c r="E117" s="174">
        <v>73</v>
      </c>
      <c r="F117" s="152"/>
      <c r="G117" s="153">
        <f t="shared" si="8"/>
        <v>0</v>
      </c>
      <c r="H117" s="131"/>
      <c r="I117" s="131"/>
      <c r="J117" s="131"/>
      <c r="K117" s="131"/>
      <c r="L117" s="131"/>
    </row>
    <row r="118" spans="1:12" ht="12.75" x14ac:dyDescent="0.15">
      <c r="A118" s="155">
        <v>8</v>
      </c>
      <c r="B118" s="149" t="s">
        <v>382</v>
      </c>
      <c r="C118" s="148" t="s">
        <v>36</v>
      </c>
      <c r="D118" s="150">
        <v>9.4</v>
      </c>
      <c r="E118" s="174">
        <v>73</v>
      </c>
      <c r="F118" s="152"/>
      <c r="G118" s="153">
        <f t="shared" si="8"/>
        <v>0</v>
      </c>
      <c r="H118" s="131"/>
      <c r="I118" s="131"/>
      <c r="J118" s="131"/>
      <c r="K118" s="131"/>
      <c r="L118" s="131"/>
    </row>
    <row r="119" spans="1:12" ht="25.5" x14ac:dyDescent="0.15">
      <c r="A119" s="155">
        <v>9</v>
      </c>
      <c r="B119" s="149" t="s">
        <v>334</v>
      </c>
      <c r="C119" s="148" t="s">
        <v>36</v>
      </c>
      <c r="D119" s="150">
        <v>6.31</v>
      </c>
      <c r="E119" s="174">
        <v>73</v>
      </c>
      <c r="F119" s="152"/>
      <c r="G119" s="153">
        <f t="shared" si="8"/>
        <v>0</v>
      </c>
      <c r="H119" s="131"/>
      <c r="I119" s="131"/>
      <c r="J119" s="138"/>
      <c r="K119" s="131"/>
      <c r="L119" s="131"/>
    </row>
    <row r="120" spans="1:12" ht="12.75" x14ac:dyDescent="0.15">
      <c r="A120" s="155">
        <v>10</v>
      </c>
      <c r="B120" s="149" t="s">
        <v>335</v>
      </c>
      <c r="C120" s="148" t="s">
        <v>36</v>
      </c>
      <c r="D120" s="150">
        <v>1.5</v>
      </c>
      <c r="E120" s="174">
        <v>73</v>
      </c>
      <c r="F120" s="152"/>
      <c r="G120" s="153">
        <f t="shared" si="8"/>
        <v>0</v>
      </c>
      <c r="H120" s="131"/>
      <c r="I120" s="131"/>
      <c r="J120" s="131"/>
      <c r="K120" s="131"/>
      <c r="L120" s="131"/>
    </row>
    <row r="121" spans="1:12" ht="12.75" x14ac:dyDescent="0.15">
      <c r="A121" s="238" t="s">
        <v>11</v>
      </c>
      <c r="B121" s="238"/>
      <c r="C121" s="238"/>
      <c r="D121" s="238"/>
      <c r="E121" s="174"/>
      <c r="F121" s="166"/>
      <c r="G121" s="167"/>
      <c r="H121" s="131"/>
      <c r="I121" s="131"/>
      <c r="J121" s="131"/>
      <c r="K121" s="131"/>
      <c r="L121" s="131"/>
    </row>
    <row r="122" spans="1:12" ht="12.75" x14ac:dyDescent="0.15">
      <c r="A122" s="155" t="s">
        <v>21</v>
      </c>
      <c r="B122" s="149" t="s">
        <v>336</v>
      </c>
      <c r="C122" s="148" t="s">
        <v>18</v>
      </c>
      <c r="D122" s="150">
        <v>1</v>
      </c>
      <c r="E122" s="174">
        <v>73</v>
      </c>
      <c r="F122" s="152"/>
      <c r="G122" s="153">
        <f t="shared" ref="G122:G128" si="9">D122*E122*F122</f>
        <v>0</v>
      </c>
      <c r="H122" s="131"/>
      <c r="I122" s="131"/>
      <c r="J122" s="131"/>
      <c r="K122" s="131"/>
      <c r="L122" s="131"/>
    </row>
    <row r="123" spans="1:12" ht="12.75" x14ac:dyDescent="0.15">
      <c r="A123" s="155" t="s">
        <v>22</v>
      </c>
      <c r="B123" s="149" t="s">
        <v>337</v>
      </c>
      <c r="C123" s="148" t="s">
        <v>18</v>
      </c>
      <c r="D123" s="150">
        <v>1</v>
      </c>
      <c r="E123" s="174">
        <v>73</v>
      </c>
      <c r="F123" s="152"/>
      <c r="G123" s="153">
        <f t="shared" si="9"/>
        <v>0</v>
      </c>
      <c r="H123" s="131"/>
      <c r="I123" s="131"/>
      <c r="J123" s="131"/>
      <c r="K123" s="131"/>
      <c r="L123" s="131"/>
    </row>
    <row r="124" spans="1:12" ht="12.75" x14ac:dyDescent="0.15">
      <c r="A124" s="155" t="s">
        <v>202</v>
      </c>
      <c r="B124" s="149" t="s">
        <v>338</v>
      </c>
      <c r="C124" s="148" t="s">
        <v>18</v>
      </c>
      <c r="D124" s="150">
        <v>1</v>
      </c>
      <c r="E124" s="174">
        <v>73</v>
      </c>
      <c r="F124" s="152"/>
      <c r="G124" s="153">
        <f t="shared" si="9"/>
        <v>0</v>
      </c>
      <c r="H124" s="131"/>
      <c r="I124" s="131"/>
      <c r="J124" s="131"/>
      <c r="K124" s="131"/>
      <c r="L124" s="131"/>
    </row>
    <row r="125" spans="1:12" ht="12.75" x14ac:dyDescent="0.15">
      <c r="A125" s="155">
        <v>2</v>
      </c>
      <c r="B125" s="149" t="s">
        <v>339</v>
      </c>
      <c r="C125" s="148" t="s">
        <v>20</v>
      </c>
      <c r="D125" s="150">
        <f>50.98431</f>
        <v>50.98</v>
      </c>
      <c r="E125" s="174">
        <v>73</v>
      </c>
      <c r="F125" s="152"/>
      <c r="G125" s="153">
        <f t="shared" si="9"/>
        <v>0</v>
      </c>
      <c r="H125" s="131"/>
      <c r="I125" s="131"/>
      <c r="J125" s="131"/>
      <c r="K125" s="131"/>
      <c r="L125" s="131"/>
    </row>
    <row r="126" spans="1:12" ht="12.75" x14ac:dyDescent="0.15">
      <c r="A126" s="155">
        <v>3</v>
      </c>
      <c r="B126" s="149" t="s">
        <v>340</v>
      </c>
      <c r="C126" s="148" t="s">
        <v>20</v>
      </c>
      <c r="D126" s="150">
        <f>50.98431</f>
        <v>50.98</v>
      </c>
      <c r="E126" s="174">
        <v>73</v>
      </c>
      <c r="F126" s="152"/>
      <c r="G126" s="153">
        <f t="shared" si="9"/>
        <v>0</v>
      </c>
      <c r="H126" s="131"/>
      <c r="I126" s="131"/>
      <c r="J126" s="131"/>
      <c r="K126" s="131"/>
      <c r="L126" s="131"/>
    </row>
    <row r="127" spans="1:12" ht="12.75" x14ac:dyDescent="0.15">
      <c r="A127" s="155">
        <v>4</v>
      </c>
      <c r="B127" s="149" t="s">
        <v>341</v>
      </c>
      <c r="C127" s="148" t="s">
        <v>40</v>
      </c>
      <c r="D127" s="150">
        <v>1</v>
      </c>
      <c r="E127" s="174">
        <v>73</v>
      </c>
      <c r="F127" s="152"/>
      <c r="G127" s="153">
        <f t="shared" si="9"/>
        <v>0</v>
      </c>
      <c r="H127" s="131"/>
      <c r="I127" s="131"/>
      <c r="J127" s="131"/>
      <c r="K127" s="131"/>
      <c r="L127" s="131"/>
    </row>
    <row r="128" spans="1:12" ht="38.25" x14ac:dyDescent="0.15">
      <c r="A128" s="155">
        <v>5</v>
      </c>
      <c r="B128" s="149" t="s">
        <v>342</v>
      </c>
      <c r="C128" s="148" t="s">
        <v>20</v>
      </c>
      <c r="D128" s="150">
        <f>50.98431</f>
        <v>50.98</v>
      </c>
      <c r="E128" s="174">
        <v>73</v>
      </c>
      <c r="F128" s="152"/>
      <c r="G128" s="153">
        <f t="shared" si="9"/>
        <v>0</v>
      </c>
      <c r="H128" s="131"/>
      <c r="I128" s="131"/>
      <c r="J128" s="131"/>
      <c r="K128" s="131"/>
      <c r="L128" s="131"/>
    </row>
    <row r="129" spans="1:12" ht="165.75" x14ac:dyDescent="0.15">
      <c r="A129" s="155">
        <v>6</v>
      </c>
      <c r="B129" s="149" t="s">
        <v>383</v>
      </c>
      <c r="C129" s="171" t="s">
        <v>203</v>
      </c>
      <c r="D129" s="153">
        <v>1</v>
      </c>
      <c r="E129" s="174">
        <v>73</v>
      </c>
      <c r="F129" s="185">
        <v>53990</v>
      </c>
      <c r="G129" s="153">
        <f t="shared" ref="G129" si="10">D129*E129*F129</f>
        <v>3941270</v>
      </c>
      <c r="H129" s="131"/>
      <c r="I129" s="139"/>
      <c r="J129" s="131"/>
      <c r="K129" s="131"/>
      <c r="L129" s="131"/>
    </row>
    <row r="130" spans="1:12" ht="12.75" x14ac:dyDescent="0.15">
      <c r="A130" s="245" t="s">
        <v>12</v>
      </c>
      <c r="B130" s="245"/>
      <c r="C130" s="245"/>
      <c r="D130" s="245"/>
      <c r="E130" s="174"/>
      <c r="F130" s="166"/>
      <c r="G130" s="167"/>
      <c r="H130" s="131"/>
      <c r="I130" s="131"/>
      <c r="J130" s="131"/>
      <c r="K130" s="131"/>
      <c r="L130" s="131"/>
    </row>
    <row r="131" spans="1:12" ht="12.75" x14ac:dyDescent="0.15">
      <c r="A131" s="238" t="s">
        <v>13</v>
      </c>
      <c r="B131" s="238"/>
      <c r="C131" s="238"/>
      <c r="D131" s="238"/>
      <c r="E131" s="174"/>
      <c r="F131" s="166"/>
      <c r="G131" s="167"/>
      <c r="H131" s="131"/>
      <c r="I131" s="131"/>
      <c r="J131" s="131"/>
      <c r="K131" s="131"/>
      <c r="L131" s="131"/>
    </row>
    <row r="132" spans="1:12" ht="15" x14ac:dyDescent="0.15">
      <c r="A132" s="155">
        <v>1</v>
      </c>
      <c r="B132" s="149" t="s">
        <v>343</v>
      </c>
      <c r="C132" s="148" t="s">
        <v>384</v>
      </c>
      <c r="D132" s="154">
        <v>93.68</v>
      </c>
      <c r="E132" s="174">
        <v>73</v>
      </c>
      <c r="F132" s="152"/>
      <c r="G132" s="153">
        <f t="shared" ref="G132:G133" si="11">D132*E132*F132</f>
        <v>0</v>
      </c>
      <c r="H132" s="131"/>
      <c r="I132" s="131"/>
      <c r="J132" s="131"/>
      <c r="K132" s="131"/>
      <c r="L132" s="131"/>
    </row>
    <row r="133" spans="1:12" ht="15" x14ac:dyDescent="0.15">
      <c r="A133" s="155">
        <v>2</v>
      </c>
      <c r="B133" s="149" t="s">
        <v>344</v>
      </c>
      <c r="C133" s="148" t="s">
        <v>384</v>
      </c>
      <c r="D133" s="154">
        <v>7.12</v>
      </c>
      <c r="E133" s="174">
        <v>73</v>
      </c>
      <c r="F133" s="152"/>
      <c r="G133" s="153">
        <f t="shared" si="11"/>
        <v>0</v>
      </c>
      <c r="H133" s="131"/>
      <c r="I133" s="131"/>
      <c r="J133" s="131"/>
      <c r="K133" s="131"/>
      <c r="L133" s="131"/>
    </row>
    <row r="134" spans="1:12" ht="12.75" x14ac:dyDescent="0.15">
      <c r="A134" s="238" t="s">
        <v>14</v>
      </c>
      <c r="B134" s="238"/>
      <c r="C134" s="238"/>
      <c r="D134" s="238"/>
      <c r="E134" s="174"/>
      <c r="F134" s="166"/>
      <c r="G134" s="167"/>
      <c r="H134" s="131"/>
      <c r="I134" s="131"/>
      <c r="J134" s="131"/>
      <c r="K134" s="131"/>
      <c r="L134" s="131"/>
    </row>
    <row r="135" spans="1:12" ht="12.75" x14ac:dyDescent="0.15">
      <c r="A135" s="186" t="s">
        <v>27</v>
      </c>
      <c r="B135" s="240" t="s">
        <v>23</v>
      </c>
      <c r="C135" s="240"/>
      <c r="D135" s="240"/>
      <c r="E135" s="174"/>
      <c r="F135" s="166"/>
      <c r="G135" s="167"/>
      <c r="H135" s="131"/>
      <c r="I135" s="131"/>
      <c r="J135" s="131"/>
      <c r="K135" s="131"/>
      <c r="L135" s="131"/>
    </row>
    <row r="136" spans="1:12" ht="12.75" x14ac:dyDescent="0.15">
      <c r="A136" s="155">
        <v>1</v>
      </c>
      <c r="B136" s="149" t="s">
        <v>345</v>
      </c>
      <c r="C136" s="148" t="s">
        <v>20</v>
      </c>
      <c r="D136" s="154">
        <f>0.231+0.594+0.295+0.054+0.44774</f>
        <v>1.62</v>
      </c>
      <c r="E136" s="174">
        <v>73</v>
      </c>
      <c r="F136" s="152"/>
      <c r="G136" s="153">
        <f t="shared" ref="G136" si="12">D136*E136*F136</f>
        <v>0</v>
      </c>
      <c r="H136" s="131"/>
      <c r="I136" s="131"/>
      <c r="J136" s="131"/>
      <c r="K136" s="131"/>
      <c r="L136" s="131"/>
    </row>
    <row r="137" spans="1:12" ht="12.75" x14ac:dyDescent="0.15">
      <c r="A137" s="186" t="s">
        <v>28</v>
      </c>
      <c r="B137" s="240" t="s">
        <v>24</v>
      </c>
      <c r="C137" s="240"/>
      <c r="D137" s="240"/>
      <c r="E137" s="174">
        <v>73</v>
      </c>
      <c r="F137" s="166"/>
      <c r="G137" s="167"/>
      <c r="H137" s="131"/>
      <c r="I137" s="131"/>
      <c r="J137" s="131"/>
      <c r="K137" s="131"/>
      <c r="L137" s="131"/>
    </row>
    <row r="138" spans="1:12" ht="12.75" x14ac:dyDescent="0.15">
      <c r="A138" s="155">
        <v>1</v>
      </c>
      <c r="B138" s="149" t="s">
        <v>346</v>
      </c>
      <c r="C138" s="148" t="s">
        <v>18</v>
      </c>
      <c r="D138" s="150">
        <v>304</v>
      </c>
      <c r="E138" s="174">
        <v>73</v>
      </c>
      <c r="F138" s="152"/>
      <c r="G138" s="153">
        <f t="shared" ref="G138:G139" si="13">D138*E138*F138</f>
        <v>0</v>
      </c>
      <c r="H138" s="131"/>
      <c r="I138" s="131"/>
      <c r="J138" s="131"/>
      <c r="K138" s="131"/>
      <c r="L138" s="131"/>
    </row>
    <row r="139" spans="1:12" ht="12.75" x14ac:dyDescent="0.15">
      <c r="A139" s="155">
        <v>2</v>
      </c>
      <c r="B139" s="149" t="s">
        <v>347</v>
      </c>
      <c r="C139" s="148" t="s">
        <v>18</v>
      </c>
      <c r="D139" s="150">
        <v>340</v>
      </c>
      <c r="E139" s="174">
        <v>73</v>
      </c>
      <c r="F139" s="152"/>
      <c r="G139" s="153">
        <f t="shared" si="13"/>
        <v>0</v>
      </c>
      <c r="H139" s="131"/>
      <c r="I139" s="131"/>
      <c r="J139" s="131"/>
      <c r="K139" s="131"/>
      <c r="L139" s="131"/>
    </row>
    <row r="140" spans="1:12" ht="12.75" x14ac:dyDescent="0.15">
      <c r="A140" s="186" t="s">
        <v>29</v>
      </c>
      <c r="B140" s="240" t="s">
        <v>25</v>
      </c>
      <c r="C140" s="240"/>
      <c r="D140" s="240"/>
      <c r="E140" s="174"/>
      <c r="F140" s="166"/>
      <c r="G140" s="167"/>
      <c r="H140" s="131"/>
      <c r="I140" s="131"/>
      <c r="J140" s="131"/>
      <c r="K140" s="131"/>
      <c r="L140" s="131"/>
    </row>
    <row r="141" spans="1:12" ht="25.5" x14ac:dyDescent="0.15">
      <c r="A141" s="155">
        <v>1</v>
      </c>
      <c r="B141" s="149" t="s">
        <v>348</v>
      </c>
      <c r="C141" s="148" t="s">
        <v>31</v>
      </c>
      <c r="D141" s="150">
        <v>107</v>
      </c>
      <c r="E141" s="174">
        <v>73</v>
      </c>
      <c r="F141" s="152"/>
      <c r="G141" s="153">
        <f t="shared" ref="G141" si="14">D141*E141*F141</f>
        <v>0</v>
      </c>
      <c r="H141" s="131"/>
      <c r="I141" s="131"/>
      <c r="J141" s="131"/>
      <c r="K141" s="131"/>
      <c r="L141" s="131"/>
    </row>
    <row r="142" spans="1:12" ht="12.75" x14ac:dyDescent="0.15">
      <c r="A142" s="186" t="s">
        <v>30</v>
      </c>
      <c r="B142" s="240" t="s">
        <v>26</v>
      </c>
      <c r="C142" s="240"/>
      <c r="D142" s="240"/>
      <c r="E142" s="174"/>
      <c r="F142" s="166"/>
      <c r="G142" s="167"/>
      <c r="H142" s="131"/>
      <c r="I142" s="131"/>
      <c r="J142" s="131"/>
      <c r="K142" s="131"/>
      <c r="L142" s="131"/>
    </row>
    <row r="143" spans="1:12" ht="25.5" x14ac:dyDescent="0.15">
      <c r="A143" s="155">
        <v>1</v>
      </c>
      <c r="B143" s="149" t="s">
        <v>349</v>
      </c>
      <c r="C143" s="148" t="s">
        <v>31</v>
      </c>
      <c r="D143" s="150">
        <v>107</v>
      </c>
      <c r="E143" s="174">
        <v>73</v>
      </c>
      <c r="F143" s="152"/>
      <c r="G143" s="153">
        <f t="shared" ref="G143" si="15">D143*E143*F143</f>
        <v>0</v>
      </c>
      <c r="H143" s="131"/>
      <c r="I143" s="131"/>
      <c r="J143" s="131"/>
      <c r="K143" s="131"/>
      <c r="L143" s="131"/>
    </row>
    <row r="144" spans="1:12" ht="12.75" x14ac:dyDescent="0.15">
      <c r="A144" s="186" t="s">
        <v>232</v>
      </c>
      <c r="B144" s="240" t="s">
        <v>233</v>
      </c>
      <c r="C144" s="240"/>
      <c r="D144" s="240"/>
      <c r="E144" s="174"/>
      <c r="F144" s="154"/>
      <c r="G144" s="153"/>
    </row>
    <row r="145" spans="1:12" ht="25.5" x14ac:dyDescent="0.15">
      <c r="A145" s="155">
        <v>1</v>
      </c>
      <c r="B145" s="149" t="s">
        <v>350</v>
      </c>
      <c r="C145" s="148" t="s">
        <v>31</v>
      </c>
      <c r="D145" s="150">
        <v>107</v>
      </c>
      <c r="E145" s="174">
        <v>73</v>
      </c>
      <c r="F145" s="152"/>
      <c r="G145" s="153">
        <f t="shared" ref="G145" si="16">D145*E145*F145</f>
        <v>0</v>
      </c>
    </row>
    <row r="146" spans="1:12" ht="15.75" x14ac:dyDescent="0.25">
      <c r="A146" s="239" t="s">
        <v>41</v>
      </c>
      <c r="B146" s="239"/>
      <c r="C146" s="239"/>
      <c r="D146" s="239"/>
      <c r="E146" s="239"/>
      <c r="F146" s="239"/>
      <c r="G146" s="188">
        <f>SUM(G8:G145)</f>
        <v>3941270</v>
      </c>
      <c r="H146" s="131"/>
      <c r="I146" s="131"/>
      <c r="J146" s="131"/>
      <c r="K146" s="131"/>
      <c r="L146" s="131"/>
    </row>
    <row r="147" spans="1:12" s="192" customFormat="1" ht="105.75" customHeight="1" x14ac:dyDescent="0.2">
      <c r="A147" s="189" t="s">
        <v>214</v>
      </c>
      <c r="B147" s="189"/>
      <c r="C147" s="190"/>
      <c r="D147" s="189"/>
      <c r="E147" s="189" t="s">
        <v>70</v>
      </c>
      <c r="F147" s="189"/>
      <c r="G147" s="189"/>
      <c r="H147" s="191"/>
      <c r="I147" s="191"/>
      <c r="J147" s="191"/>
      <c r="K147" s="191"/>
      <c r="L147" s="191"/>
    </row>
    <row r="148" spans="1:12" s="192" customFormat="1" ht="12.75" x14ac:dyDescent="0.2">
      <c r="A148" s="192" t="s">
        <v>212</v>
      </c>
      <c r="C148" s="193"/>
      <c r="E148" s="192" t="s">
        <v>213</v>
      </c>
      <c r="H148" s="191"/>
      <c r="I148" s="191"/>
      <c r="J148" s="191"/>
      <c r="K148" s="191"/>
      <c r="L148" s="191"/>
    </row>
    <row r="149" spans="1:12" s="140" customFormat="1" x14ac:dyDescent="0.15">
      <c r="C149" s="141"/>
      <c r="D149" s="128"/>
      <c r="E149" s="129"/>
      <c r="F149" s="128"/>
    </row>
    <row r="150" spans="1:12" s="140" customFormat="1" x14ac:dyDescent="0.15">
      <c r="C150" s="141"/>
      <c r="D150" s="128"/>
      <c r="E150" s="129"/>
      <c r="F150" s="128"/>
    </row>
    <row r="151" spans="1:12" s="140" customFormat="1" x14ac:dyDescent="0.15">
      <c r="C151" s="141"/>
      <c r="D151" s="128"/>
      <c r="E151" s="129"/>
      <c r="F151" s="128"/>
    </row>
    <row r="152" spans="1:12" s="140" customFormat="1" x14ac:dyDescent="0.15">
      <c r="C152" s="141"/>
      <c r="D152" s="128"/>
      <c r="E152" s="129"/>
      <c r="F152" s="128"/>
    </row>
    <row r="153" spans="1:12" s="140" customFormat="1" x14ac:dyDescent="0.15">
      <c r="C153" s="141"/>
      <c r="D153" s="128"/>
      <c r="E153" s="129"/>
      <c r="F153" s="128"/>
    </row>
    <row r="154" spans="1:12" s="140" customFormat="1" x14ac:dyDescent="0.15">
      <c r="C154" s="141"/>
      <c r="D154" s="128"/>
      <c r="E154" s="129"/>
      <c r="F154" s="128"/>
    </row>
    <row r="155" spans="1:12" s="140" customFormat="1" x14ac:dyDescent="0.15">
      <c r="C155" s="141"/>
      <c r="D155" s="128"/>
      <c r="E155" s="129"/>
      <c r="F155" s="128"/>
    </row>
    <row r="156" spans="1:12" s="140" customFormat="1" x14ac:dyDescent="0.15">
      <c r="C156" s="141"/>
      <c r="D156" s="128"/>
      <c r="E156" s="129"/>
      <c r="F156" s="128"/>
    </row>
    <row r="157" spans="1:12" s="140" customFormat="1" x14ac:dyDescent="0.15">
      <c r="C157" s="141"/>
      <c r="D157" s="128"/>
      <c r="E157" s="129"/>
      <c r="F157" s="128"/>
    </row>
    <row r="158" spans="1:12" s="140" customFormat="1" x14ac:dyDescent="0.15">
      <c r="C158" s="141"/>
      <c r="D158" s="128"/>
      <c r="E158" s="129"/>
      <c r="F158" s="128"/>
    </row>
    <row r="159" spans="1:12" s="140" customFormat="1" x14ac:dyDescent="0.15">
      <c r="C159" s="141"/>
      <c r="D159" s="128"/>
      <c r="E159" s="129"/>
      <c r="F159" s="128"/>
    </row>
    <row r="160" spans="1:12" s="140" customFormat="1" x14ac:dyDescent="0.15">
      <c r="C160" s="141"/>
      <c r="D160" s="128"/>
      <c r="E160" s="129"/>
      <c r="F160" s="128"/>
    </row>
    <row r="161" spans="3:6" s="140" customFormat="1" x14ac:dyDescent="0.15">
      <c r="C161" s="141"/>
      <c r="D161" s="128"/>
      <c r="E161" s="129"/>
      <c r="F161" s="128"/>
    </row>
    <row r="162" spans="3:6" s="140" customFormat="1" x14ac:dyDescent="0.15">
      <c r="C162" s="141"/>
      <c r="D162" s="128"/>
      <c r="E162" s="129"/>
      <c r="F162" s="128"/>
    </row>
    <row r="163" spans="3:6" s="140" customFormat="1" x14ac:dyDescent="0.15">
      <c r="C163" s="141"/>
      <c r="D163" s="128"/>
      <c r="E163" s="129"/>
      <c r="F163" s="128"/>
    </row>
    <row r="164" spans="3:6" s="140" customFormat="1" x14ac:dyDescent="0.15">
      <c r="C164" s="141"/>
      <c r="D164" s="128"/>
      <c r="E164" s="129"/>
      <c r="F164" s="128"/>
    </row>
    <row r="165" spans="3:6" s="140" customFormat="1" x14ac:dyDescent="0.15">
      <c r="C165" s="141"/>
      <c r="D165" s="128"/>
      <c r="E165" s="129"/>
      <c r="F165" s="128"/>
    </row>
    <row r="166" spans="3:6" s="140" customFormat="1" x14ac:dyDescent="0.15">
      <c r="C166" s="141"/>
      <c r="D166" s="128"/>
      <c r="E166" s="129"/>
      <c r="F166" s="128"/>
    </row>
    <row r="167" spans="3:6" s="140" customFormat="1" x14ac:dyDescent="0.15">
      <c r="C167" s="141"/>
      <c r="D167" s="128"/>
      <c r="E167" s="129"/>
      <c r="F167" s="128"/>
    </row>
    <row r="168" spans="3:6" s="140" customFormat="1" x14ac:dyDescent="0.15">
      <c r="C168" s="141"/>
      <c r="D168" s="128"/>
      <c r="E168" s="129"/>
      <c r="F168" s="128"/>
    </row>
    <row r="169" spans="3:6" s="140" customFormat="1" x14ac:dyDescent="0.15">
      <c r="C169" s="141"/>
      <c r="D169" s="128"/>
      <c r="E169" s="129"/>
      <c r="F169" s="128"/>
    </row>
    <row r="170" spans="3:6" s="140" customFormat="1" x14ac:dyDescent="0.15">
      <c r="C170" s="141"/>
      <c r="D170" s="128"/>
      <c r="E170" s="129"/>
      <c r="F170" s="128"/>
    </row>
    <row r="171" spans="3:6" s="140" customFormat="1" x14ac:dyDescent="0.15">
      <c r="C171" s="141"/>
      <c r="D171" s="128"/>
      <c r="E171" s="129"/>
      <c r="F171" s="128"/>
    </row>
    <row r="172" spans="3:6" s="140" customFormat="1" x14ac:dyDescent="0.15">
      <c r="C172" s="141"/>
      <c r="D172" s="128"/>
      <c r="E172" s="129"/>
      <c r="F172" s="128"/>
    </row>
    <row r="173" spans="3:6" s="140" customFormat="1" x14ac:dyDescent="0.15">
      <c r="C173" s="141"/>
      <c r="D173" s="128"/>
      <c r="E173" s="129"/>
      <c r="F173" s="128"/>
    </row>
    <row r="174" spans="3:6" s="140" customFormat="1" x14ac:dyDescent="0.15">
      <c r="C174" s="141"/>
      <c r="D174" s="128"/>
      <c r="E174" s="129"/>
      <c r="F174" s="128"/>
    </row>
    <row r="175" spans="3:6" s="140" customFormat="1" x14ac:dyDescent="0.15">
      <c r="C175" s="141"/>
      <c r="D175" s="128"/>
      <c r="E175" s="129"/>
      <c r="F175" s="128"/>
    </row>
    <row r="176" spans="3:6" s="140" customFormat="1" x14ac:dyDescent="0.15">
      <c r="C176" s="141"/>
      <c r="D176" s="128"/>
      <c r="E176" s="129"/>
      <c r="F176" s="128"/>
    </row>
    <row r="177" spans="3:6" s="140" customFormat="1" x14ac:dyDescent="0.15">
      <c r="C177" s="141"/>
      <c r="D177" s="128"/>
      <c r="E177" s="129"/>
      <c r="F177" s="128"/>
    </row>
    <row r="178" spans="3:6" s="140" customFormat="1" x14ac:dyDescent="0.15">
      <c r="C178" s="141"/>
      <c r="D178" s="128"/>
      <c r="E178" s="129"/>
      <c r="F178" s="128"/>
    </row>
    <row r="179" spans="3:6" s="140" customFormat="1" x14ac:dyDescent="0.15">
      <c r="C179" s="141"/>
      <c r="D179" s="128"/>
      <c r="E179" s="129"/>
      <c r="F179" s="128"/>
    </row>
    <row r="180" spans="3:6" s="140" customFormat="1" x14ac:dyDescent="0.15">
      <c r="C180" s="141"/>
      <c r="D180" s="128"/>
      <c r="E180" s="129"/>
      <c r="F180" s="128"/>
    </row>
    <row r="181" spans="3:6" s="140" customFormat="1" x14ac:dyDescent="0.15">
      <c r="C181" s="141"/>
      <c r="D181" s="128"/>
      <c r="E181" s="129"/>
      <c r="F181" s="128"/>
    </row>
    <row r="182" spans="3:6" s="140" customFormat="1" x14ac:dyDescent="0.15">
      <c r="C182" s="141"/>
      <c r="D182" s="128"/>
      <c r="E182" s="129"/>
      <c r="F182" s="128"/>
    </row>
    <row r="183" spans="3:6" s="140" customFormat="1" x14ac:dyDescent="0.15">
      <c r="C183" s="141"/>
      <c r="D183" s="128"/>
      <c r="E183" s="129"/>
      <c r="F183" s="128"/>
    </row>
    <row r="184" spans="3:6" s="140" customFormat="1" x14ac:dyDescent="0.15">
      <c r="C184" s="141"/>
      <c r="D184" s="128"/>
      <c r="E184" s="129"/>
      <c r="F184" s="128"/>
    </row>
    <row r="185" spans="3:6" s="140" customFormat="1" x14ac:dyDescent="0.15">
      <c r="C185" s="141"/>
      <c r="D185" s="128"/>
      <c r="E185" s="129"/>
      <c r="F185" s="128"/>
    </row>
    <row r="186" spans="3:6" s="140" customFormat="1" x14ac:dyDescent="0.15">
      <c r="C186" s="141"/>
      <c r="D186" s="128"/>
      <c r="E186" s="129"/>
      <c r="F186" s="128"/>
    </row>
    <row r="187" spans="3:6" s="140" customFormat="1" x14ac:dyDescent="0.15">
      <c r="C187" s="141"/>
      <c r="D187" s="128"/>
      <c r="E187" s="129"/>
      <c r="F187" s="128"/>
    </row>
    <row r="188" spans="3:6" s="140" customFormat="1" x14ac:dyDescent="0.15">
      <c r="C188" s="141"/>
      <c r="D188" s="128"/>
      <c r="E188" s="129"/>
      <c r="F188" s="128"/>
    </row>
    <row r="189" spans="3:6" s="140" customFormat="1" x14ac:dyDescent="0.15">
      <c r="C189" s="141"/>
      <c r="D189" s="128"/>
      <c r="E189" s="129"/>
      <c r="F189" s="128"/>
    </row>
    <row r="190" spans="3:6" s="140" customFormat="1" x14ac:dyDescent="0.15">
      <c r="C190" s="141"/>
      <c r="D190" s="128"/>
      <c r="E190" s="129"/>
      <c r="F190" s="128"/>
    </row>
    <row r="191" spans="3:6" s="140" customFormat="1" x14ac:dyDescent="0.15">
      <c r="C191" s="141"/>
      <c r="D191" s="128"/>
      <c r="E191" s="129"/>
      <c r="F191" s="128"/>
    </row>
    <row r="192" spans="3:6" s="140" customFormat="1" x14ac:dyDescent="0.15">
      <c r="C192" s="141"/>
      <c r="D192" s="128"/>
      <c r="E192" s="129"/>
      <c r="F192" s="128"/>
    </row>
    <row r="193" spans="3:6" s="140" customFormat="1" x14ac:dyDescent="0.15">
      <c r="C193" s="141"/>
      <c r="D193" s="128"/>
      <c r="E193" s="129"/>
      <c r="F193" s="128"/>
    </row>
    <row r="194" spans="3:6" s="140" customFormat="1" x14ac:dyDescent="0.15">
      <c r="C194" s="141"/>
      <c r="D194" s="128"/>
      <c r="E194" s="129"/>
      <c r="F194" s="128"/>
    </row>
    <row r="195" spans="3:6" s="140" customFormat="1" x14ac:dyDescent="0.15">
      <c r="C195" s="141"/>
      <c r="D195" s="128"/>
      <c r="E195" s="129"/>
      <c r="F195" s="128"/>
    </row>
    <row r="196" spans="3:6" s="140" customFormat="1" x14ac:dyDescent="0.15">
      <c r="C196" s="141"/>
      <c r="D196" s="128"/>
      <c r="E196" s="129"/>
      <c r="F196" s="128"/>
    </row>
    <row r="197" spans="3:6" s="140" customFormat="1" x14ac:dyDescent="0.15">
      <c r="C197" s="141"/>
      <c r="D197" s="128"/>
      <c r="E197" s="129"/>
      <c r="F197" s="128"/>
    </row>
    <row r="198" spans="3:6" s="140" customFormat="1" x14ac:dyDescent="0.15">
      <c r="C198" s="141"/>
      <c r="D198" s="128"/>
      <c r="E198" s="129"/>
      <c r="F198" s="128"/>
    </row>
    <row r="199" spans="3:6" s="140" customFormat="1" x14ac:dyDescent="0.15">
      <c r="C199" s="141"/>
      <c r="D199" s="128"/>
      <c r="E199" s="129"/>
      <c r="F199" s="128"/>
    </row>
    <row r="200" spans="3:6" s="140" customFormat="1" x14ac:dyDescent="0.15">
      <c r="C200" s="141"/>
      <c r="D200" s="128"/>
      <c r="E200" s="129"/>
      <c r="F200" s="128"/>
    </row>
    <row r="201" spans="3:6" s="140" customFormat="1" x14ac:dyDescent="0.15">
      <c r="C201" s="141"/>
      <c r="D201" s="128"/>
      <c r="E201" s="129"/>
      <c r="F201" s="128"/>
    </row>
    <row r="202" spans="3:6" s="140" customFormat="1" x14ac:dyDescent="0.15">
      <c r="C202" s="141"/>
      <c r="D202" s="128"/>
      <c r="E202" s="129"/>
      <c r="F202" s="128"/>
    </row>
    <row r="203" spans="3:6" s="140" customFormat="1" x14ac:dyDescent="0.15">
      <c r="C203" s="141"/>
      <c r="D203" s="128"/>
      <c r="E203" s="129"/>
      <c r="F203" s="128"/>
    </row>
    <row r="204" spans="3:6" s="140" customFormat="1" x14ac:dyDescent="0.15">
      <c r="C204" s="141"/>
      <c r="D204" s="128"/>
      <c r="E204" s="129"/>
      <c r="F204" s="128"/>
    </row>
    <row r="205" spans="3:6" s="140" customFormat="1" x14ac:dyDescent="0.15">
      <c r="C205" s="141"/>
      <c r="D205" s="128"/>
      <c r="E205" s="129"/>
      <c r="F205" s="128"/>
    </row>
    <row r="206" spans="3:6" s="140" customFormat="1" x14ac:dyDescent="0.15">
      <c r="C206" s="141"/>
      <c r="D206" s="128"/>
      <c r="E206" s="129"/>
      <c r="F206" s="128"/>
    </row>
    <row r="207" spans="3:6" s="140" customFormat="1" x14ac:dyDescent="0.15">
      <c r="C207" s="141"/>
      <c r="D207" s="128"/>
      <c r="E207" s="129"/>
      <c r="F207" s="128"/>
    </row>
    <row r="208" spans="3:6" s="140" customFormat="1" x14ac:dyDescent="0.15">
      <c r="C208" s="141"/>
      <c r="D208" s="128"/>
      <c r="E208" s="129"/>
      <c r="F208" s="128"/>
    </row>
    <row r="209" spans="3:6" s="140" customFormat="1" x14ac:dyDescent="0.15">
      <c r="C209" s="141"/>
      <c r="D209" s="128"/>
      <c r="E209" s="129"/>
      <c r="F209" s="128"/>
    </row>
    <row r="210" spans="3:6" s="140" customFormat="1" x14ac:dyDescent="0.15">
      <c r="C210" s="141"/>
      <c r="D210" s="128"/>
      <c r="E210" s="129"/>
      <c r="F210" s="128"/>
    </row>
    <row r="211" spans="3:6" s="140" customFormat="1" x14ac:dyDescent="0.15">
      <c r="C211" s="141"/>
      <c r="D211" s="128"/>
      <c r="E211" s="129"/>
      <c r="F211" s="128"/>
    </row>
    <row r="212" spans="3:6" s="140" customFormat="1" x14ac:dyDescent="0.15">
      <c r="C212" s="141"/>
      <c r="D212" s="128"/>
      <c r="E212" s="129"/>
      <c r="F212" s="128"/>
    </row>
    <row r="213" spans="3:6" s="140" customFormat="1" x14ac:dyDescent="0.15">
      <c r="C213" s="141"/>
      <c r="D213" s="128"/>
      <c r="E213" s="129"/>
      <c r="F213" s="128"/>
    </row>
    <row r="214" spans="3:6" s="140" customFormat="1" x14ac:dyDescent="0.15">
      <c r="C214" s="141"/>
      <c r="D214" s="128"/>
      <c r="E214" s="129"/>
      <c r="F214" s="128"/>
    </row>
    <row r="215" spans="3:6" s="140" customFormat="1" x14ac:dyDescent="0.15">
      <c r="C215" s="141"/>
      <c r="D215" s="128"/>
      <c r="E215" s="129"/>
      <c r="F215" s="128"/>
    </row>
    <row r="216" spans="3:6" s="140" customFormat="1" x14ac:dyDescent="0.15">
      <c r="C216" s="141"/>
      <c r="D216" s="128"/>
      <c r="E216" s="129"/>
      <c r="F216" s="128"/>
    </row>
    <row r="217" spans="3:6" s="140" customFormat="1" x14ac:dyDescent="0.15">
      <c r="C217" s="141"/>
      <c r="D217" s="128"/>
      <c r="E217" s="129"/>
      <c r="F217" s="128"/>
    </row>
    <row r="218" spans="3:6" s="140" customFormat="1" x14ac:dyDescent="0.15">
      <c r="C218" s="141"/>
      <c r="D218" s="128"/>
      <c r="E218" s="129"/>
      <c r="F218" s="128"/>
    </row>
    <row r="219" spans="3:6" s="140" customFormat="1" x14ac:dyDescent="0.15">
      <c r="C219" s="141"/>
      <c r="D219" s="128"/>
      <c r="E219" s="129"/>
      <c r="F219" s="128"/>
    </row>
    <row r="220" spans="3:6" s="140" customFormat="1" x14ac:dyDescent="0.15">
      <c r="C220" s="141"/>
      <c r="D220" s="128"/>
      <c r="E220" s="129"/>
      <c r="F220" s="128"/>
    </row>
    <row r="221" spans="3:6" s="140" customFormat="1" x14ac:dyDescent="0.15">
      <c r="C221" s="141"/>
      <c r="D221" s="128"/>
      <c r="E221" s="129"/>
      <c r="F221" s="128"/>
    </row>
    <row r="222" spans="3:6" s="140" customFormat="1" x14ac:dyDescent="0.15">
      <c r="C222" s="141"/>
      <c r="D222" s="128"/>
      <c r="E222" s="129"/>
      <c r="F222" s="128"/>
    </row>
    <row r="223" spans="3:6" s="140" customFormat="1" x14ac:dyDescent="0.15">
      <c r="C223" s="141"/>
      <c r="D223" s="128"/>
      <c r="E223" s="129"/>
      <c r="F223" s="128"/>
    </row>
    <row r="224" spans="3:6" s="140" customFormat="1" x14ac:dyDescent="0.15">
      <c r="C224" s="141"/>
      <c r="D224" s="128"/>
      <c r="E224" s="129"/>
      <c r="F224" s="128"/>
    </row>
    <row r="225" spans="3:6" s="140" customFormat="1" x14ac:dyDescent="0.15">
      <c r="C225" s="141"/>
      <c r="D225" s="128"/>
      <c r="E225" s="129"/>
      <c r="F225" s="128"/>
    </row>
    <row r="226" spans="3:6" s="140" customFormat="1" x14ac:dyDescent="0.15">
      <c r="C226" s="141"/>
      <c r="D226" s="128"/>
      <c r="E226" s="129"/>
      <c r="F226" s="128"/>
    </row>
    <row r="227" spans="3:6" s="140" customFormat="1" x14ac:dyDescent="0.15">
      <c r="C227" s="141"/>
      <c r="D227" s="128"/>
      <c r="E227" s="129"/>
      <c r="F227" s="128"/>
    </row>
    <row r="228" spans="3:6" s="140" customFormat="1" x14ac:dyDescent="0.15">
      <c r="C228" s="141"/>
      <c r="D228" s="128"/>
      <c r="E228" s="129"/>
      <c r="F228" s="128"/>
    </row>
    <row r="229" spans="3:6" s="140" customFormat="1" x14ac:dyDescent="0.15">
      <c r="C229" s="141"/>
      <c r="D229" s="128"/>
      <c r="E229" s="129"/>
      <c r="F229" s="128"/>
    </row>
    <row r="230" spans="3:6" s="140" customFormat="1" x14ac:dyDescent="0.15">
      <c r="C230" s="141"/>
      <c r="D230" s="128"/>
      <c r="E230" s="129"/>
      <c r="F230" s="128"/>
    </row>
    <row r="231" spans="3:6" s="140" customFormat="1" x14ac:dyDescent="0.15">
      <c r="C231" s="141"/>
      <c r="D231" s="128"/>
      <c r="E231" s="129"/>
      <c r="F231" s="128"/>
    </row>
    <row r="232" spans="3:6" s="140" customFormat="1" x14ac:dyDescent="0.15">
      <c r="C232" s="141"/>
      <c r="D232" s="128"/>
      <c r="E232" s="129"/>
      <c r="F232" s="128"/>
    </row>
    <row r="233" spans="3:6" s="140" customFormat="1" x14ac:dyDescent="0.15">
      <c r="C233" s="141"/>
      <c r="D233" s="128"/>
      <c r="E233" s="129"/>
      <c r="F233" s="128"/>
    </row>
    <row r="234" spans="3:6" s="140" customFormat="1" x14ac:dyDescent="0.15">
      <c r="C234" s="141"/>
      <c r="D234" s="128"/>
      <c r="E234" s="129"/>
      <c r="F234" s="128"/>
    </row>
    <row r="235" spans="3:6" s="140" customFormat="1" x14ac:dyDescent="0.15">
      <c r="C235" s="141"/>
      <c r="D235" s="128"/>
      <c r="E235" s="129"/>
      <c r="F235" s="128"/>
    </row>
    <row r="236" spans="3:6" s="140" customFormat="1" x14ac:dyDescent="0.15">
      <c r="C236" s="141"/>
      <c r="D236" s="128"/>
      <c r="E236" s="129"/>
      <c r="F236" s="128"/>
    </row>
    <row r="237" spans="3:6" s="140" customFormat="1" x14ac:dyDescent="0.15">
      <c r="C237" s="141"/>
      <c r="D237" s="128"/>
      <c r="E237" s="129"/>
      <c r="F237" s="128"/>
    </row>
    <row r="238" spans="3:6" s="140" customFormat="1" x14ac:dyDescent="0.15">
      <c r="C238" s="141"/>
      <c r="D238" s="128"/>
      <c r="E238" s="129"/>
      <c r="F238" s="128"/>
    </row>
    <row r="239" spans="3:6" s="140" customFormat="1" x14ac:dyDescent="0.15">
      <c r="C239" s="141"/>
      <c r="D239" s="128"/>
      <c r="E239" s="129"/>
      <c r="F239" s="128"/>
    </row>
    <row r="240" spans="3:6" s="140" customFormat="1" x14ac:dyDescent="0.15">
      <c r="C240" s="141"/>
      <c r="D240" s="128"/>
      <c r="E240" s="129"/>
      <c r="F240" s="128"/>
    </row>
  </sheetData>
  <sheetProtection algorithmName="SHA-512" hashValue="PYva/lifCuRscpNQ7TLm812+NfB9lG9N+bT3lL4zImBGXH0TFhCjoR+6Giv4WW3KCvkwyTurLOljEEtFnRQIUw==" saltValue="hco4cVE+40IHgcW+ukHE7A==" spinCount="100000" sheet="1" objects="1" scenarios="1" formatCells="0"/>
  <mergeCells count="29">
    <mergeCell ref="A6:D6"/>
    <mergeCell ref="F3:F4"/>
    <mergeCell ref="A3:A4"/>
    <mergeCell ref="B3:B4"/>
    <mergeCell ref="C3:C4"/>
    <mergeCell ref="D3:D4"/>
    <mergeCell ref="E3:E4"/>
    <mergeCell ref="A2:G2"/>
    <mergeCell ref="A1:C1"/>
    <mergeCell ref="B142:D142"/>
    <mergeCell ref="A131:D131"/>
    <mergeCell ref="A134:D134"/>
    <mergeCell ref="A7:D7"/>
    <mergeCell ref="A16:D16"/>
    <mergeCell ref="A110:D110"/>
    <mergeCell ref="A121:D121"/>
    <mergeCell ref="A130:D130"/>
    <mergeCell ref="A96:D96"/>
    <mergeCell ref="A107:D107"/>
    <mergeCell ref="A18:D18"/>
    <mergeCell ref="A39:D39"/>
    <mergeCell ref="A42:D42"/>
    <mergeCell ref="A55:D55"/>
    <mergeCell ref="A65:D65"/>
    <mergeCell ref="A146:F146"/>
    <mergeCell ref="B135:D135"/>
    <mergeCell ref="B137:D137"/>
    <mergeCell ref="B140:D140"/>
    <mergeCell ref="B144:D144"/>
  </mergeCells>
  <printOptions horizontalCentered="1"/>
  <pageMargins left="0.23622047244094491" right="0.23622047244094491" top="0.74803149606299213" bottom="0.74803149606299213" header="0.31496062992125984" footer="0.31496062992125984"/>
  <pageSetup paperSize="8" scale="94" fitToHeight="4" orientation="portrait" useFirstPageNumber="1" r:id="rId1"/>
  <headerFooter alignWithMargins="0">
    <oddFooter>&amp;R&amp;P z &amp;N</oddFooter>
  </headerFooter>
  <rowBreaks count="3" manualBreakCount="3">
    <brk id="22" max="16383" man="1"/>
    <brk id="75" max="16383" man="1"/>
    <brk id="10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3">
    <pageSetUpPr fitToPage="1"/>
  </sheetPr>
  <dimension ref="A1:L273"/>
  <sheetViews>
    <sheetView topLeftCell="A28" zoomScaleNormal="100" zoomScaleSheetLayoutView="100" workbookViewId="0">
      <selection activeCell="K36" sqref="K36"/>
    </sheetView>
  </sheetViews>
  <sheetFormatPr defaultRowHeight="12.75" x14ac:dyDescent="0.2"/>
  <cols>
    <col min="1" max="1" width="6.140625" customWidth="1"/>
    <col min="2" max="2" width="13.7109375" customWidth="1"/>
    <col min="3" max="3" width="73.42578125" customWidth="1"/>
    <col min="4" max="4" width="11.28515625" customWidth="1"/>
    <col min="5" max="5" width="14.42578125" customWidth="1"/>
    <col min="6" max="6" width="13.140625" style="21" customWidth="1"/>
    <col min="7" max="7" width="15.42578125" style="21" customWidth="1"/>
  </cols>
  <sheetData>
    <row r="1" spans="1:12" ht="128.25" customHeight="1" x14ac:dyDescent="0.2">
      <c r="A1" s="263" t="s">
        <v>215</v>
      </c>
      <c r="B1" s="264"/>
      <c r="C1" s="264"/>
      <c r="F1"/>
      <c r="G1" s="95" t="s">
        <v>227</v>
      </c>
      <c r="I1" s="24"/>
    </row>
    <row r="2" spans="1:12" ht="178.9" customHeight="1" x14ac:dyDescent="0.2">
      <c r="A2" s="258" t="s">
        <v>230</v>
      </c>
      <c r="B2" s="258"/>
      <c r="C2" s="258"/>
      <c r="D2" s="258"/>
      <c r="E2" s="258"/>
      <c r="F2" s="258"/>
      <c r="G2" s="258"/>
    </row>
    <row r="3" spans="1:12" ht="13.5" thickBot="1" x14ac:dyDescent="0.25">
      <c r="A3" s="259"/>
      <c r="B3" s="259"/>
      <c r="C3" s="259"/>
      <c r="D3" s="259"/>
      <c r="E3" s="259"/>
    </row>
    <row r="4" spans="1:12" ht="30.75" thickBot="1" x14ac:dyDescent="0.25">
      <c r="A4" s="30" t="s">
        <v>45</v>
      </c>
      <c r="B4" s="31" t="s">
        <v>46</v>
      </c>
      <c r="C4" s="31" t="s">
        <v>43</v>
      </c>
      <c r="D4" s="31" t="s">
        <v>17</v>
      </c>
      <c r="E4" s="31" t="s">
        <v>47</v>
      </c>
      <c r="F4" s="32" t="s">
        <v>48</v>
      </c>
      <c r="G4" s="32" t="s">
        <v>49</v>
      </c>
      <c r="H4" s="121"/>
      <c r="I4" s="121"/>
      <c r="J4" s="121"/>
      <c r="K4" s="121"/>
      <c r="L4" s="121"/>
    </row>
    <row r="5" spans="1:12" s="22" customFormat="1" ht="13.5" thickBot="1" x14ac:dyDescent="0.25">
      <c r="A5" s="33">
        <v>1</v>
      </c>
      <c r="B5" s="34">
        <v>2</v>
      </c>
      <c r="C5" s="34">
        <v>3</v>
      </c>
      <c r="D5" s="34">
        <v>4</v>
      </c>
      <c r="E5" s="34">
        <v>5</v>
      </c>
      <c r="F5" s="35">
        <v>6</v>
      </c>
      <c r="G5" s="35">
        <v>7</v>
      </c>
      <c r="H5" s="122"/>
      <c r="I5" s="122"/>
      <c r="J5" s="122"/>
      <c r="K5" s="122"/>
      <c r="L5" s="122"/>
    </row>
    <row r="6" spans="1:12" ht="15" x14ac:dyDescent="0.2">
      <c r="A6" s="36"/>
      <c r="B6" s="37"/>
      <c r="C6" s="38" t="s">
        <v>50</v>
      </c>
      <c r="D6" s="37" t="s">
        <v>51</v>
      </c>
      <c r="E6" s="37" t="s">
        <v>51</v>
      </c>
      <c r="F6" s="39" t="s">
        <v>51</v>
      </c>
      <c r="G6" s="39" t="s">
        <v>51</v>
      </c>
      <c r="H6" s="121"/>
      <c r="I6" s="121"/>
      <c r="J6" s="121"/>
      <c r="K6" s="121"/>
      <c r="L6" s="121"/>
    </row>
    <row r="7" spans="1:12" ht="25.5" x14ac:dyDescent="0.2">
      <c r="A7" s="5">
        <v>1</v>
      </c>
      <c r="B7" s="40" t="s">
        <v>243</v>
      </c>
      <c r="C7" s="41" t="s">
        <v>242</v>
      </c>
      <c r="D7" s="40" t="s">
        <v>52</v>
      </c>
      <c r="E7" s="42">
        <v>1500</v>
      </c>
      <c r="F7" s="109"/>
      <c r="G7" s="43">
        <f>E7*F7</f>
        <v>0</v>
      </c>
      <c r="H7" s="121"/>
      <c r="I7" s="121"/>
      <c r="J7" s="121"/>
      <c r="K7" s="121"/>
      <c r="L7" s="121"/>
    </row>
    <row r="8" spans="1:12" ht="38.25" x14ac:dyDescent="0.2">
      <c r="A8" s="5">
        <f t="shared" ref="A8:A41" si="0">A7+1</f>
        <v>2</v>
      </c>
      <c r="B8" s="40" t="s">
        <v>244</v>
      </c>
      <c r="C8" s="41" t="s">
        <v>53</v>
      </c>
      <c r="D8" s="40" t="s">
        <v>52</v>
      </c>
      <c r="E8" s="42">
        <v>7200</v>
      </c>
      <c r="F8" s="109"/>
      <c r="G8" s="43">
        <f t="shared" ref="G8:G41" si="1">E8*F8</f>
        <v>0</v>
      </c>
      <c r="H8" s="121"/>
      <c r="I8" s="121"/>
      <c r="J8" s="121"/>
      <c r="K8" s="121"/>
      <c r="L8" s="121"/>
    </row>
    <row r="9" spans="1:12" ht="38.25" x14ac:dyDescent="0.2">
      <c r="A9" s="5">
        <f t="shared" si="0"/>
        <v>3</v>
      </c>
      <c r="B9" s="40" t="s">
        <v>245</v>
      </c>
      <c r="C9" s="41" t="s">
        <v>54</v>
      </c>
      <c r="D9" s="40" t="s">
        <v>52</v>
      </c>
      <c r="E9" s="42">
        <v>7200</v>
      </c>
      <c r="F9" s="109"/>
      <c r="G9" s="43">
        <f t="shared" si="1"/>
        <v>0</v>
      </c>
      <c r="H9" s="121"/>
      <c r="I9" s="121"/>
      <c r="J9" s="121"/>
      <c r="K9" s="121"/>
      <c r="L9" s="121"/>
    </row>
    <row r="10" spans="1:12" x14ac:dyDescent="0.2">
      <c r="A10" s="5">
        <f t="shared" si="0"/>
        <v>4</v>
      </c>
      <c r="B10" s="40" t="s">
        <v>234</v>
      </c>
      <c r="C10" s="44" t="s">
        <v>55</v>
      </c>
      <c r="D10" s="40" t="s">
        <v>52</v>
      </c>
      <c r="E10" s="42">
        <v>600</v>
      </c>
      <c r="F10" s="109"/>
      <c r="G10" s="43">
        <f t="shared" si="1"/>
        <v>0</v>
      </c>
      <c r="H10" s="121"/>
      <c r="I10" s="121"/>
      <c r="J10" s="121"/>
      <c r="K10" s="121"/>
      <c r="L10" s="121"/>
    </row>
    <row r="11" spans="1:12" x14ac:dyDescent="0.2">
      <c r="A11" s="5">
        <f t="shared" si="0"/>
        <v>5</v>
      </c>
      <c r="B11" s="40" t="s">
        <v>56</v>
      </c>
      <c r="C11" s="45" t="s">
        <v>57</v>
      </c>
      <c r="D11" s="40" t="s">
        <v>52</v>
      </c>
      <c r="E11" s="42">
        <v>3000</v>
      </c>
      <c r="F11" s="109"/>
      <c r="G11" s="43">
        <f t="shared" si="1"/>
        <v>0</v>
      </c>
      <c r="H11" s="121"/>
      <c r="I11" s="121"/>
      <c r="J11" s="121"/>
      <c r="K11" s="121"/>
      <c r="L11" s="121"/>
    </row>
    <row r="12" spans="1:12" ht="26.25" customHeight="1" x14ac:dyDescent="0.2">
      <c r="A12" s="5">
        <f t="shared" si="0"/>
        <v>6</v>
      </c>
      <c r="B12" s="46" t="s">
        <v>235</v>
      </c>
      <c r="C12" s="47" t="s">
        <v>175</v>
      </c>
      <c r="D12" s="40" t="s">
        <v>52</v>
      </c>
      <c r="E12" s="42">
        <v>600</v>
      </c>
      <c r="F12" s="110"/>
      <c r="G12" s="43">
        <f t="shared" si="1"/>
        <v>0</v>
      </c>
      <c r="H12" s="121"/>
      <c r="I12" s="121"/>
      <c r="J12" s="121"/>
      <c r="K12" s="121"/>
      <c r="L12" s="121"/>
    </row>
    <row r="13" spans="1:12" ht="26.25" customHeight="1" x14ac:dyDescent="0.2">
      <c r="A13" s="5">
        <f t="shared" si="0"/>
        <v>7</v>
      </c>
      <c r="B13" s="46" t="s">
        <v>195</v>
      </c>
      <c r="C13" s="48" t="s">
        <v>186</v>
      </c>
      <c r="D13" s="49" t="s">
        <v>52</v>
      </c>
      <c r="E13" s="42">
        <v>300</v>
      </c>
      <c r="F13" s="111"/>
      <c r="G13" s="43">
        <f t="shared" si="1"/>
        <v>0</v>
      </c>
      <c r="H13" s="121"/>
      <c r="I13" s="121"/>
      <c r="J13" s="121"/>
      <c r="K13" s="121"/>
      <c r="L13" s="121"/>
    </row>
    <row r="14" spans="1:12" ht="15" customHeight="1" x14ac:dyDescent="0.2">
      <c r="A14" s="5">
        <f t="shared" si="0"/>
        <v>8</v>
      </c>
      <c r="B14" s="46" t="s">
        <v>196</v>
      </c>
      <c r="C14" s="9" t="s">
        <v>187</v>
      </c>
      <c r="D14" s="49" t="s">
        <v>59</v>
      </c>
      <c r="E14" s="42">
        <v>150</v>
      </c>
      <c r="F14" s="111"/>
      <c r="G14" s="43">
        <f t="shared" si="1"/>
        <v>0</v>
      </c>
      <c r="H14" s="121"/>
      <c r="I14" s="121"/>
      <c r="J14" s="121"/>
      <c r="K14" s="121"/>
      <c r="L14" s="121"/>
    </row>
    <row r="15" spans="1:12" ht="25.5" x14ac:dyDescent="0.2">
      <c r="A15" s="5">
        <f t="shared" si="0"/>
        <v>9</v>
      </c>
      <c r="B15" s="40" t="s">
        <v>58</v>
      </c>
      <c r="C15" s="50" t="s">
        <v>185</v>
      </c>
      <c r="D15" s="40" t="s">
        <v>52</v>
      </c>
      <c r="E15" s="42">
        <v>4500</v>
      </c>
      <c r="F15" s="109"/>
      <c r="G15" s="43">
        <f t="shared" si="1"/>
        <v>0</v>
      </c>
      <c r="H15" s="121"/>
      <c r="I15" s="121"/>
      <c r="J15" s="121"/>
      <c r="K15" s="121"/>
      <c r="L15" s="121"/>
    </row>
    <row r="16" spans="1:12" ht="25.5" x14ac:dyDescent="0.2">
      <c r="A16" s="5">
        <f t="shared" si="0"/>
        <v>10</v>
      </c>
      <c r="B16" s="51" t="s">
        <v>236</v>
      </c>
      <c r="C16" s="6" t="s">
        <v>172</v>
      </c>
      <c r="D16" s="52" t="s">
        <v>65</v>
      </c>
      <c r="E16" s="42">
        <v>4500</v>
      </c>
      <c r="F16" s="110"/>
      <c r="G16" s="43">
        <f t="shared" si="1"/>
        <v>0</v>
      </c>
      <c r="H16" s="121"/>
      <c r="I16" s="121"/>
      <c r="J16" s="121"/>
      <c r="K16" s="121"/>
      <c r="L16" s="121"/>
    </row>
    <row r="17" spans="1:12" ht="25.5" x14ac:dyDescent="0.2">
      <c r="A17" s="5">
        <f t="shared" si="0"/>
        <v>11</v>
      </c>
      <c r="B17" s="46" t="s">
        <v>237</v>
      </c>
      <c r="C17" s="6" t="s">
        <v>173</v>
      </c>
      <c r="D17" s="40" t="s">
        <v>59</v>
      </c>
      <c r="E17" s="42">
        <v>15000</v>
      </c>
      <c r="F17" s="110"/>
      <c r="G17" s="43">
        <f t="shared" si="1"/>
        <v>0</v>
      </c>
      <c r="H17" s="121"/>
      <c r="I17" s="121"/>
      <c r="J17" s="121"/>
      <c r="K17" s="121"/>
      <c r="L17" s="121"/>
    </row>
    <row r="18" spans="1:12" ht="25.5" x14ac:dyDescent="0.2">
      <c r="A18" s="5">
        <f t="shared" si="0"/>
        <v>12</v>
      </c>
      <c r="B18" s="46" t="s">
        <v>238</v>
      </c>
      <c r="C18" s="7" t="s">
        <v>174</v>
      </c>
      <c r="D18" s="52" t="s">
        <v>65</v>
      </c>
      <c r="E18" s="42">
        <v>9000</v>
      </c>
      <c r="F18" s="110"/>
      <c r="G18" s="43">
        <f t="shared" si="1"/>
        <v>0</v>
      </c>
      <c r="H18" s="121"/>
      <c r="I18" s="121"/>
      <c r="J18" s="121"/>
      <c r="K18" s="121"/>
      <c r="L18" s="121"/>
    </row>
    <row r="19" spans="1:12" x14ac:dyDescent="0.2">
      <c r="A19" s="5">
        <f t="shared" si="0"/>
        <v>13</v>
      </c>
      <c r="B19" s="46" t="s">
        <v>198</v>
      </c>
      <c r="C19" s="9" t="s">
        <v>192</v>
      </c>
      <c r="D19" s="53" t="s">
        <v>59</v>
      </c>
      <c r="E19" s="42">
        <v>1500</v>
      </c>
      <c r="F19" s="111"/>
      <c r="G19" s="43">
        <f t="shared" si="1"/>
        <v>0</v>
      </c>
      <c r="H19" s="121"/>
      <c r="I19" s="121"/>
      <c r="J19" s="121"/>
      <c r="K19" s="121"/>
      <c r="L19" s="121"/>
    </row>
    <row r="20" spans="1:12" x14ac:dyDescent="0.2">
      <c r="A20" s="5">
        <f t="shared" si="0"/>
        <v>14</v>
      </c>
      <c r="B20" s="46" t="s">
        <v>195</v>
      </c>
      <c r="C20" s="9" t="s">
        <v>190</v>
      </c>
      <c r="D20" s="49" t="s">
        <v>65</v>
      </c>
      <c r="E20" s="42">
        <v>2400</v>
      </c>
      <c r="F20" s="111"/>
      <c r="G20" s="43">
        <f t="shared" si="1"/>
        <v>0</v>
      </c>
      <c r="H20" s="121"/>
      <c r="I20" s="121"/>
      <c r="J20" s="121"/>
      <c r="K20" s="121"/>
      <c r="L20" s="121"/>
    </row>
    <row r="21" spans="1:12" ht="25.5" x14ac:dyDescent="0.2">
      <c r="A21" s="5">
        <f t="shared" si="0"/>
        <v>15</v>
      </c>
      <c r="B21" s="46" t="s">
        <v>58</v>
      </c>
      <c r="C21" s="9" t="s">
        <v>191</v>
      </c>
      <c r="D21" s="53" t="s">
        <v>52</v>
      </c>
      <c r="E21" s="42">
        <v>1200</v>
      </c>
      <c r="F21" s="111"/>
      <c r="G21" s="43">
        <f t="shared" si="1"/>
        <v>0</v>
      </c>
      <c r="H21" s="121"/>
      <c r="I21" s="121"/>
      <c r="J21" s="121"/>
      <c r="K21" s="121"/>
      <c r="L21" s="121"/>
    </row>
    <row r="22" spans="1:12" ht="51" x14ac:dyDescent="0.2">
      <c r="A22" s="5">
        <f t="shared" si="0"/>
        <v>16</v>
      </c>
      <c r="B22" s="46" t="s">
        <v>238</v>
      </c>
      <c r="C22" s="8" t="s">
        <v>176</v>
      </c>
      <c r="D22" s="54" t="s">
        <v>59</v>
      </c>
      <c r="E22" s="42">
        <v>15000</v>
      </c>
      <c r="F22" s="112"/>
      <c r="G22" s="43">
        <f t="shared" si="1"/>
        <v>0</v>
      </c>
      <c r="H22" s="121"/>
      <c r="I22" s="121"/>
      <c r="J22" s="121"/>
      <c r="K22" s="121"/>
      <c r="L22" s="121"/>
    </row>
    <row r="23" spans="1:12" ht="63.75" x14ac:dyDescent="0.2">
      <c r="A23" s="5">
        <f t="shared" si="0"/>
        <v>17</v>
      </c>
      <c r="B23" s="46" t="s">
        <v>239</v>
      </c>
      <c r="C23" s="9" t="s">
        <v>181</v>
      </c>
      <c r="D23" s="49" t="s">
        <v>65</v>
      </c>
      <c r="E23" s="42">
        <v>1500</v>
      </c>
      <c r="F23" s="111"/>
      <c r="G23" s="43">
        <f t="shared" si="1"/>
        <v>0</v>
      </c>
      <c r="H23" s="121"/>
      <c r="I23" s="121"/>
      <c r="J23" s="121"/>
      <c r="K23" s="121"/>
      <c r="L23" s="121"/>
    </row>
    <row r="24" spans="1:12" ht="25.5" x14ac:dyDescent="0.2">
      <c r="A24" s="5">
        <f t="shared" si="0"/>
        <v>18</v>
      </c>
      <c r="B24" s="46" t="s">
        <v>200</v>
      </c>
      <c r="C24" s="9" t="s">
        <v>182</v>
      </c>
      <c r="D24" s="53" t="s">
        <v>65</v>
      </c>
      <c r="E24" s="42">
        <v>600</v>
      </c>
      <c r="F24" s="111"/>
      <c r="G24" s="43">
        <f t="shared" si="1"/>
        <v>0</v>
      </c>
      <c r="H24" s="121"/>
      <c r="I24" s="121"/>
      <c r="J24" s="121"/>
      <c r="K24" s="121"/>
      <c r="L24" s="121"/>
    </row>
    <row r="25" spans="1:12" ht="25.5" x14ac:dyDescent="0.2">
      <c r="A25" s="5">
        <f t="shared" si="0"/>
        <v>19</v>
      </c>
      <c r="B25" s="46" t="s">
        <v>200</v>
      </c>
      <c r="C25" s="9" t="s">
        <v>183</v>
      </c>
      <c r="D25" s="49" t="s">
        <v>52</v>
      </c>
      <c r="E25" s="42">
        <v>1500</v>
      </c>
      <c r="F25" s="111"/>
      <c r="G25" s="43">
        <f t="shared" si="1"/>
        <v>0</v>
      </c>
      <c r="H25" s="121"/>
      <c r="I25" s="121"/>
      <c r="J25" s="121"/>
      <c r="K25" s="121"/>
      <c r="L25" s="121"/>
    </row>
    <row r="26" spans="1:12" ht="53.25" customHeight="1" x14ac:dyDescent="0.2">
      <c r="A26" s="5">
        <f t="shared" si="0"/>
        <v>20</v>
      </c>
      <c r="B26" s="46" t="s">
        <v>199</v>
      </c>
      <c r="C26" s="9" t="s">
        <v>184</v>
      </c>
      <c r="D26" s="53" t="s">
        <v>59</v>
      </c>
      <c r="E26" s="42">
        <v>300</v>
      </c>
      <c r="F26" s="111"/>
      <c r="G26" s="43">
        <f t="shared" si="1"/>
        <v>0</v>
      </c>
      <c r="H26" s="121"/>
      <c r="I26" s="121"/>
      <c r="J26" s="121"/>
      <c r="K26" s="121"/>
      <c r="L26" s="121"/>
    </row>
    <row r="27" spans="1:12" ht="38.25" x14ac:dyDescent="0.2">
      <c r="A27" s="5">
        <f t="shared" si="0"/>
        <v>21</v>
      </c>
      <c r="B27" s="40" t="s">
        <v>60</v>
      </c>
      <c r="C27" s="41" t="s">
        <v>61</v>
      </c>
      <c r="D27" s="40" t="s">
        <v>52</v>
      </c>
      <c r="E27" s="42">
        <v>6000</v>
      </c>
      <c r="F27" s="109"/>
      <c r="G27" s="43">
        <f t="shared" si="1"/>
        <v>0</v>
      </c>
      <c r="H27" s="121"/>
      <c r="I27" s="121"/>
      <c r="J27" s="121"/>
      <c r="K27" s="121"/>
      <c r="L27" s="121"/>
    </row>
    <row r="28" spans="1:12" ht="25.5" x14ac:dyDescent="0.2">
      <c r="A28" s="5">
        <f t="shared" si="0"/>
        <v>22</v>
      </c>
      <c r="B28" s="40" t="s">
        <v>62</v>
      </c>
      <c r="C28" s="44" t="s">
        <v>63</v>
      </c>
      <c r="D28" s="40" t="s">
        <v>59</v>
      </c>
      <c r="E28" s="42">
        <v>1500</v>
      </c>
      <c r="F28" s="109"/>
      <c r="G28" s="43">
        <f t="shared" si="1"/>
        <v>0</v>
      </c>
      <c r="H28" s="121"/>
      <c r="I28" s="121"/>
      <c r="J28" s="121"/>
      <c r="K28" s="121"/>
      <c r="L28" s="121"/>
    </row>
    <row r="29" spans="1:12" ht="38.25" x14ac:dyDescent="0.2">
      <c r="A29" s="5">
        <f t="shared" si="0"/>
        <v>23</v>
      </c>
      <c r="B29" s="40" t="s">
        <v>60</v>
      </c>
      <c r="C29" s="44" t="s">
        <v>64</v>
      </c>
      <c r="D29" s="40" t="s">
        <v>65</v>
      </c>
      <c r="E29" s="42">
        <v>600</v>
      </c>
      <c r="F29" s="109"/>
      <c r="G29" s="43">
        <f t="shared" si="1"/>
        <v>0</v>
      </c>
      <c r="H29" s="121"/>
      <c r="I29" s="121"/>
      <c r="J29" s="121"/>
      <c r="K29" s="121"/>
      <c r="L29" s="121"/>
    </row>
    <row r="30" spans="1:12" ht="39" customHeight="1" x14ac:dyDescent="0.2">
      <c r="A30" s="5">
        <f t="shared" si="0"/>
        <v>24</v>
      </c>
      <c r="B30" s="40" t="s">
        <v>60</v>
      </c>
      <c r="C30" s="55" t="s">
        <v>178</v>
      </c>
      <c r="D30" s="54" t="s">
        <v>52</v>
      </c>
      <c r="E30" s="42">
        <v>6000</v>
      </c>
      <c r="F30" s="112"/>
      <c r="G30" s="43">
        <f t="shared" si="1"/>
        <v>0</v>
      </c>
      <c r="H30" s="121"/>
      <c r="I30" s="121"/>
      <c r="J30" s="121"/>
      <c r="K30" s="121"/>
      <c r="L30" s="121"/>
    </row>
    <row r="31" spans="1:12" ht="38.25" x14ac:dyDescent="0.2">
      <c r="A31" s="5">
        <f t="shared" si="0"/>
        <v>25</v>
      </c>
      <c r="B31" s="56" t="s">
        <v>66</v>
      </c>
      <c r="C31" s="44" t="s">
        <v>67</v>
      </c>
      <c r="D31" s="56" t="s">
        <v>59</v>
      </c>
      <c r="E31" s="42">
        <v>600</v>
      </c>
      <c r="F31" s="109"/>
      <c r="G31" s="43">
        <f t="shared" si="1"/>
        <v>0</v>
      </c>
      <c r="H31" s="121"/>
      <c r="I31" s="121"/>
      <c r="J31" s="121"/>
      <c r="K31" s="121"/>
      <c r="L31" s="121"/>
    </row>
    <row r="32" spans="1:12" ht="38.25" x14ac:dyDescent="0.2">
      <c r="A32" s="5">
        <f t="shared" si="0"/>
        <v>26</v>
      </c>
      <c r="B32" s="46" t="s">
        <v>199</v>
      </c>
      <c r="C32" s="9" t="s">
        <v>189</v>
      </c>
      <c r="D32" s="57" t="s">
        <v>18</v>
      </c>
      <c r="E32" s="42">
        <v>60</v>
      </c>
      <c r="F32" s="110"/>
      <c r="G32" s="43">
        <f t="shared" si="1"/>
        <v>0</v>
      </c>
      <c r="H32" s="121"/>
      <c r="I32" s="121"/>
      <c r="J32" s="121"/>
      <c r="K32" s="121"/>
      <c r="L32" s="121"/>
    </row>
    <row r="33" spans="1:12" ht="38.25" x14ac:dyDescent="0.2">
      <c r="A33" s="5">
        <f t="shared" si="0"/>
        <v>27</v>
      </c>
      <c r="B33" s="46" t="s">
        <v>199</v>
      </c>
      <c r="C33" s="48" t="s">
        <v>188</v>
      </c>
      <c r="D33" s="58" t="s">
        <v>59</v>
      </c>
      <c r="E33" s="42">
        <v>150</v>
      </c>
      <c r="F33" s="111"/>
      <c r="G33" s="43">
        <f t="shared" si="1"/>
        <v>0</v>
      </c>
      <c r="H33" s="121"/>
      <c r="I33" s="121"/>
      <c r="J33" s="121"/>
      <c r="K33" s="121"/>
      <c r="L33" s="121"/>
    </row>
    <row r="34" spans="1:12" ht="25.5" x14ac:dyDescent="0.2">
      <c r="A34" s="5">
        <f t="shared" si="0"/>
        <v>28</v>
      </c>
      <c r="B34" s="40" t="s">
        <v>68</v>
      </c>
      <c r="C34" s="59" t="s">
        <v>205</v>
      </c>
      <c r="D34" s="46" t="s">
        <v>52</v>
      </c>
      <c r="E34" s="42">
        <v>600</v>
      </c>
      <c r="F34" s="109"/>
      <c r="G34" s="43">
        <f t="shared" si="1"/>
        <v>0</v>
      </c>
      <c r="H34" s="121"/>
      <c r="I34" s="121"/>
      <c r="J34" s="121"/>
      <c r="K34" s="121"/>
      <c r="L34" s="121"/>
    </row>
    <row r="35" spans="1:12" ht="38.25" x14ac:dyDescent="0.2">
      <c r="A35" s="5">
        <f t="shared" si="0"/>
        <v>29</v>
      </c>
      <c r="B35" s="40" t="s">
        <v>69</v>
      </c>
      <c r="C35" s="59" t="s">
        <v>206</v>
      </c>
      <c r="D35" s="40" t="s">
        <v>59</v>
      </c>
      <c r="E35" s="42">
        <v>3600</v>
      </c>
      <c r="F35" s="109"/>
      <c r="G35" s="43">
        <f t="shared" si="1"/>
        <v>0</v>
      </c>
      <c r="H35" s="121"/>
      <c r="I35" s="121"/>
      <c r="J35" s="121"/>
      <c r="K35" s="121"/>
      <c r="L35" s="121"/>
    </row>
    <row r="36" spans="1:12" ht="25.5" x14ac:dyDescent="0.2">
      <c r="A36" s="5">
        <f t="shared" si="0"/>
        <v>30</v>
      </c>
      <c r="B36" s="40" t="s">
        <v>69</v>
      </c>
      <c r="C36" s="59" t="s">
        <v>207</v>
      </c>
      <c r="D36" s="40" t="s">
        <v>59</v>
      </c>
      <c r="E36" s="42">
        <v>3000</v>
      </c>
      <c r="F36" s="109"/>
      <c r="G36" s="43">
        <f t="shared" si="1"/>
        <v>0</v>
      </c>
      <c r="H36" s="121"/>
      <c r="I36" s="121"/>
      <c r="J36" s="121"/>
      <c r="K36" s="121"/>
      <c r="L36" s="121"/>
    </row>
    <row r="37" spans="1:12" ht="25.5" x14ac:dyDescent="0.2">
      <c r="A37" s="10">
        <v>31</v>
      </c>
      <c r="B37" s="46" t="s">
        <v>240</v>
      </c>
      <c r="C37" s="60" t="s">
        <v>193</v>
      </c>
      <c r="D37" s="49" t="s">
        <v>18</v>
      </c>
      <c r="E37" s="42">
        <v>1530</v>
      </c>
      <c r="F37" s="111"/>
      <c r="G37" s="43">
        <f t="shared" si="1"/>
        <v>0</v>
      </c>
      <c r="H37" s="121"/>
      <c r="I37" s="121"/>
      <c r="J37" s="121"/>
      <c r="K37" s="121"/>
      <c r="L37" s="121"/>
    </row>
    <row r="38" spans="1:12" ht="25.5" x14ac:dyDescent="0.2">
      <c r="A38" s="5">
        <v>32</v>
      </c>
      <c r="B38" s="61" t="s">
        <v>241</v>
      </c>
      <c r="C38" s="62" t="s">
        <v>180</v>
      </c>
      <c r="D38" s="40" t="s">
        <v>52</v>
      </c>
      <c r="E38" s="42">
        <v>6000</v>
      </c>
      <c r="F38" s="110"/>
      <c r="G38" s="43">
        <f t="shared" si="1"/>
        <v>0</v>
      </c>
      <c r="H38" s="121"/>
      <c r="I38" s="121"/>
      <c r="J38" s="121"/>
      <c r="K38" s="121"/>
      <c r="L38" s="121"/>
    </row>
    <row r="39" spans="1:12" ht="38.25" x14ac:dyDescent="0.2">
      <c r="A39" s="5">
        <v>33</v>
      </c>
      <c r="B39" s="61" t="s">
        <v>241</v>
      </c>
      <c r="C39" s="8" t="s">
        <v>177</v>
      </c>
      <c r="D39" s="54" t="s">
        <v>52</v>
      </c>
      <c r="E39" s="42">
        <v>600</v>
      </c>
      <c r="F39" s="112"/>
      <c r="G39" s="43">
        <f t="shared" si="1"/>
        <v>0</v>
      </c>
      <c r="H39" s="121"/>
      <c r="I39" s="121"/>
      <c r="J39" s="121"/>
      <c r="K39" s="121"/>
      <c r="L39" s="121"/>
    </row>
    <row r="40" spans="1:12" ht="25.5" x14ac:dyDescent="0.2">
      <c r="A40" s="5">
        <f t="shared" si="0"/>
        <v>34</v>
      </c>
      <c r="B40" s="63" t="s">
        <v>201</v>
      </c>
      <c r="C40" s="64" t="s">
        <v>179</v>
      </c>
      <c r="D40" s="54" t="s">
        <v>52</v>
      </c>
      <c r="E40" s="42">
        <v>60</v>
      </c>
      <c r="F40" s="112"/>
      <c r="G40" s="43">
        <f t="shared" si="1"/>
        <v>0</v>
      </c>
      <c r="H40" s="121"/>
      <c r="I40" s="121"/>
      <c r="J40" s="121"/>
      <c r="K40" s="121"/>
      <c r="L40" s="121"/>
    </row>
    <row r="41" spans="1:12" ht="26.25" thickBot="1" x14ac:dyDescent="0.25">
      <c r="A41" s="11">
        <f t="shared" si="0"/>
        <v>35</v>
      </c>
      <c r="B41" s="65" t="s">
        <v>197</v>
      </c>
      <c r="C41" s="66" t="s">
        <v>194</v>
      </c>
      <c r="D41" s="65" t="s">
        <v>18</v>
      </c>
      <c r="E41" s="42">
        <v>300</v>
      </c>
      <c r="F41" s="113"/>
      <c r="G41" s="43">
        <f t="shared" si="1"/>
        <v>0</v>
      </c>
      <c r="H41" s="121"/>
      <c r="I41" s="121"/>
      <c r="J41" s="121"/>
      <c r="K41" s="121"/>
      <c r="L41" s="121"/>
    </row>
    <row r="42" spans="1:12" ht="13.9" customHeight="1" thickBot="1" x14ac:dyDescent="0.25">
      <c r="A42" s="260" t="s">
        <v>41</v>
      </c>
      <c r="B42" s="261"/>
      <c r="C42" s="261"/>
      <c r="D42" s="261"/>
      <c r="E42" s="261"/>
      <c r="F42" s="262"/>
      <c r="G42" s="67">
        <f>SUM(G7:G41)</f>
        <v>0</v>
      </c>
      <c r="H42" s="121"/>
      <c r="I42" s="121"/>
      <c r="J42" s="121"/>
      <c r="K42" s="121"/>
      <c r="L42" s="121"/>
    </row>
    <row r="43" spans="1:12" s="28" customFormat="1" ht="105.75" customHeight="1" x14ac:dyDescent="0.2">
      <c r="A43" s="114"/>
      <c r="B43" s="115" t="s">
        <v>214</v>
      </c>
      <c r="C43" s="116"/>
      <c r="D43" s="116"/>
      <c r="E43" s="116"/>
      <c r="F43" s="115" t="s">
        <v>70</v>
      </c>
      <c r="G43" s="117"/>
      <c r="H43" s="118"/>
      <c r="I43" s="118"/>
      <c r="J43" s="118"/>
      <c r="K43" s="118"/>
      <c r="L43" s="118"/>
    </row>
    <row r="44" spans="1:12" s="28" customFormat="1" x14ac:dyDescent="0.2">
      <c r="A44" s="87"/>
      <c r="B44" s="88" t="s">
        <v>212</v>
      </c>
      <c r="C44" s="88"/>
      <c r="D44" s="88"/>
      <c r="E44" s="88"/>
      <c r="F44" s="88" t="s">
        <v>213</v>
      </c>
      <c r="G44" s="89"/>
    </row>
    <row r="45" spans="1:12" x14ac:dyDescent="0.2">
      <c r="A45" s="1"/>
      <c r="B45" s="3"/>
      <c r="C45" s="4"/>
      <c r="D45" s="3"/>
      <c r="E45" s="3"/>
    </row>
    <row r="46" spans="1:12" x14ac:dyDescent="0.2">
      <c r="A46" s="1"/>
      <c r="B46" s="3"/>
      <c r="C46" s="4"/>
      <c r="D46" s="3"/>
      <c r="E46" s="3"/>
    </row>
    <row r="47" spans="1:12" x14ac:dyDescent="0.2">
      <c r="A47" s="1"/>
      <c r="B47" s="3"/>
      <c r="C47" s="4"/>
      <c r="D47" s="3"/>
      <c r="E47" s="3"/>
    </row>
    <row r="48" spans="1:12" x14ac:dyDescent="0.2">
      <c r="A48" s="1"/>
      <c r="B48" s="3"/>
      <c r="C48" s="4"/>
      <c r="D48" s="3"/>
      <c r="E48" s="3"/>
    </row>
    <row r="49" spans="1:5" x14ac:dyDescent="0.2">
      <c r="A49" s="1"/>
      <c r="B49" s="3"/>
      <c r="C49" s="4"/>
      <c r="D49" s="3"/>
      <c r="E49" s="3"/>
    </row>
    <row r="50" spans="1:5" x14ac:dyDescent="0.2">
      <c r="A50" s="1"/>
      <c r="B50" s="3"/>
      <c r="C50" s="4"/>
      <c r="D50" s="3"/>
      <c r="E50" s="3"/>
    </row>
    <row r="51" spans="1:5" x14ac:dyDescent="0.2">
      <c r="A51" s="1"/>
      <c r="B51" s="3"/>
      <c r="C51" s="4"/>
      <c r="D51" s="3"/>
      <c r="E51" s="3"/>
    </row>
    <row r="52" spans="1:5" x14ac:dyDescent="0.2">
      <c r="A52" s="1"/>
      <c r="B52" s="3"/>
      <c r="C52" s="4"/>
      <c r="D52" s="3"/>
      <c r="E52" s="3"/>
    </row>
    <row r="53" spans="1:5" x14ac:dyDescent="0.2">
      <c r="A53" s="1"/>
      <c r="B53" s="3"/>
      <c r="C53" s="4"/>
      <c r="D53" s="3"/>
      <c r="E53" s="3"/>
    </row>
    <row r="54" spans="1:5" x14ac:dyDescent="0.2">
      <c r="A54" s="1"/>
      <c r="B54" s="3"/>
      <c r="C54" s="4"/>
      <c r="D54" s="3"/>
      <c r="E54" s="3"/>
    </row>
    <row r="55" spans="1:5" x14ac:dyDescent="0.2">
      <c r="A55" s="1"/>
      <c r="B55" s="3"/>
      <c r="C55" s="4"/>
      <c r="D55" s="3"/>
      <c r="E55" s="3"/>
    </row>
    <row r="56" spans="1:5" x14ac:dyDescent="0.2">
      <c r="A56" s="1"/>
      <c r="B56" s="3"/>
      <c r="C56" s="4"/>
      <c r="D56" s="3"/>
      <c r="E56" s="3"/>
    </row>
    <row r="57" spans="1:5" x14ac:dyDescent="0.2">
      <c r="A57" s="1"/>
      <c r="B57" s="3"/>
      <c r="C57" s="4"/>
      <c r="D57" s="3"/>
      <c r="E57" s="3"/>
    </row>
    <row r="58" spans="1:5" x14ac:dyDescent="0.2">
      <c r="A58" s="1"/>
      <c r="B58" s="3"/>
      <c r="C58" s="4"/>
      <c r="D58" s="3"/>
      <c r="E58" s="3"/>
    </row>
    <row r="59" spans="1:5" x14ac:dyDescent="0.2">
      <c r="A59" s="1"/>
      <c r="B59" s="3"/>
      <c r="C59" s="4"/>
      <c r="D59" s="3"/>
      <c r="E59" s="3"/>
    </row>
    <row r="60" spans="1:5" x14ac:dyDescent="0.2">
      <c r="A60" s="1"/>
      <c r="B60" s="3"/>
      <c r="C60" s="4"/>
      <c r="D60" s="3"/>
      <c r="E60" s="3"/>
    </row>
    <row r="61" spans="1:5" x14ac:dyDescent="0.2">
      <c r="A61" s="1"/>
      <c r="B61" s="3"/>
      <c r="C61" s="4"/>
      <c r="D61" s="3"/>
      <c r="E61" s="3"/>
    </row>
    <row r="62" spans="1:5" x14ac:dyDescent="0.2">
      <c r="A62" s="1"/>
      <c r="B62" s="3"/>
      <c r="C62" s="4"/>
      <c r="D62" s="3"/>
      <c r="E62" s="3"/>
    </row>
    <row r="63" spans="1:5" x14ac:dyDescent="0.2">
      <c r="A63" s="1"/>
      <c r="B63" s="3"/>
      <c r="C63" s="4"/>
      <c r="D63" s="3"/>
      <c r="E63" s="3"/>
    </row>
    <row r="64" spans="1:5" x14ac:dyDescent="0.2">
      <c r="A64" s="1"/>
      <c r="B64" s="3"/>
      <c r="C64" s="4"/>
      <c r="D64" s="3"/>
      <c r="E64" s="3"/>
    </row>
    <row r="65" spans="1:5" x14ac:dyDescent="0.2">
      <c r="A65" s="1"/>
      <c r="B65" s="3"/>
      <c r="C65" s="4"/>
      <c r="D65" s="3"/>
      <c r="E65" s="3"/>
    </row>
    <row r="66" spans="1:5" x14ac:dyDescent="0.2">
      <c r="A66" s="1"/>
      <c r="B66" s="3"/>
      <c r="C66" s="4"/>
      <c r="D66" s="3"/>
      <c r="E66" s="3"/>
    </row>
    <row r="67" spans="1:5" x14ac:dyDescent="0.2">
      <c r="A67" s="1"/>
      <c r="B67" s="3"/>
      <c r="C67" s="4"/>
      <c r="D67" s="3"/>
      <c r="E67" s="3"/>
    </row>
    <row r="68" spans="1:5" x14ac:dyDescent="0.2">
      <c r="A68" s="1"/>
      <c r="B68" s="3"/>
      <c r="C68" s="4"/>
      <c r="D68" s="3"/>
      <c r="E68" s="3"/>
    </row>
    <row r="69" spans="1:5" x14ac:dyDescent="0.2">
      <c r="A69" s="1"/>
      <c r="B69" s="3"/>
      <c r="C69" s="4"/>
      <c r="D69" s="3"/>
      <c r="E69" s="3"/>
    </row>
    <row r="70" spans="1:5" x14ac:dyDescent="0.2">
      <c r="A70" s="1"/>
      <c r="B70" s="3"/>
      <c r="C70" s="4"/>
      <c r="D70" s="3"/>
      <c r="E70" s="3"/>
    </row>
    <row r="71" spans="1:5" x14ac:dyDescent="0.2">
      <c r="A71" s="1"/>
      <c r="B71" s="3"/>
      <c r="C71" s="4"/>
      <c r="D71" s="3"/>
      <c r="E71" s="3"/>
    </row>
    <row r="72" spans="1:5" x14ac:dyDescent="0.2">
      <c r="A72" s="1"/>
      <c r="B72" s="3"/>
      <c r="C72" s="4"/>
      <c r="D72" s="3"/>
      <c r="E72" s="3"/>
    </row>
    <row r="73" spans="1:5" x14ac:dyDescent="0.2">
      <c r="A73" s="1"/>
      <c r="B73" s="3"/>
      <c r="C73" s="4"/>
      <c r="D73" s="3"/>
      <c r="E73" s="3"/>
    </row>
    <row r="74" spans="1:5" x14ac:dyDescent="0.2">
      <c r="A74" s="1"/>
      <c r="B74" s="3"/>
      <c r="C74" s="4"/>
      <c r="D74" s="3"/>
      <c r="E74" s="3"/>
    </row>
    <row r="75" spans="1:5" x14ac:dyDescent="0.2">
      <c r="A75" s="1"/>
      <c r="B75" s="3"/>
      <c r="C75" s="4"/>
      <c r="D75" s="3"/>
      <c r="E75" s="3"/>
    </row>
    <row r="76" spans="1:5" x14ac:dyDescent="0.2">
      <c r="A76" s="1"/>
      <c r="B76" s="3"/>
      <c r="C76" s="4"/>
      <c r="D76" s="3"/>
      <c r="E76" s="3"/>
    </row>
    <row r="77" spans="1:5" x14ac:dyDescent="0.2">
      <c r="A77" s="1"/>
      <c r="B77" s="3"/>
      <c r="C77" s="4"/>
      <c r="D77" s="3"/>
      <c r="E77" s="3"/>
    </row>
    <row r="78" spans="1:5" x14ac:dyDescent="0.2">
      <c r="A78" s="1"/>
      <c r="B78" s="3"/>
      <c r="C78" s="4"/>
      <c r="D78" s="3"/>
      <c r="E78" s="3"/>
    </row>
    <row r="79" spans="1:5" x14ac:dyDescent="0.2">
      <c r="A79" s="1"/>
      <c r="B79" s="3"/>
      <c r="C79" s="4"/>
      <c r="D79" s="3"/>
      <c r="E79" s="3"/>
    </row>
    <row r="80" spans="1:5" x14ac:dyDescent="0.2">
      <c r="A80" s="1"/>
      <c r="B80" s="3"/>
      <c r="C80" s="4"/>
      <c r="D80" s="3"/>
      <c r="E80" s="3"/>
    </row>
    <row r="81" spans="1:5" x14ac:dyDescent="0.2">
      <c r="A81" s="1"/>
      <c r="B81" s="3"/>
      <c r="C81" s="4"/>
      <c r="D81" s="3"/>
      <c r="E81" s="3"/>
    </row>
    <row r="82" spans="1:5" x14ac:dyDescent="0.2">
      <c r="A82" s="1"/>
      <c r="B82" s="3"/>
      <c r="C82" s="4"/>
      <c r="D82" s="3"/>
      <c r="E82" s="3"/>
    </row>
    <row r="83" spans="1:5" x14ac:dyDescent="0.2">
      <c r="A83" s="1"/>
      <c r="B83" s="3"/>
      <c r="C83" s="4"/>
      <c r="D83" s="3"/>
      <c r="E83" s="3"/>
    </row>
    <row r="84" spans="1:5" x14ac:dyDescent="0.2">
      <c r="A84" s="1"/>
      <c r="B84" s="3"/>
      <c r="C84" s="4"/>
      <c r="D84" s="3"/>
      <c r="E84" s="3"/>
    </row>
    <row r="85" spans="1:5" x14ac:dyDescent="0.2">
      <c r="A85" s="1"/>
      <c r="B85" s="3"/>
      <c r="C85" s="4"/>
      <c r="D85" s="3"/>
      <c r="E85" s="3"/>
    </row>
    <row r="86" spans="1:5" x14ac:dyDescent="0.2">
      <c r="A86" s="1"/>
      <c r="B86" s="3"/>
      <c r="C86" s="4"/>
      <c r="D86" s="3"/>
      <c r="E86" s="3"/>
    </row>
    <row r="87" spans="1:5" x14ac:dyDescent="0.2">
      <c r="A87" s="1"/>
      <c r="B87" s="3"/>
      <c r="C87" s="4"/>
      <c r="D87" s="3"/>
      <c r="E87" s="3"/>
    </row>
    <row r="88" spans="1:5" x14ac:dyDescent="0.2">
      <c r="A88" s="1"/>
      <c r="B88" s="3"/>
      <c r="C88" s="4"/>
      <c r="D88" s="3"/>
      <c r="E88" s="3"/>
    </row>
    <row r="89" spans="1:5" x14ac:dyDescent="0.2">
      <c r="A89" s="1"/>
      <c r="B89" s="3"/>
      <c r="C89" s="4"/>
      <c r="D89" s="3"/>
      <c r="E89" s="3"/>
    </row>
    <row r="90" spans="1:5" x14ac:dyDescent="0.2">
      <c r="A90" s="1"/>
      <c r="B90" s="3"/>
      <c r="C90" s="4"/>
      <c r="D90" s="3"/>
      <c r="E90" s="3"/>
    </row>
    <row r="91" spans="1:5" x14ac:dyDescent="0.2">
      <c r="A91" s="1"/>
      <c r="B91" s="3"/>
      <c r="C91" s="4"/>
      <c r="D91" s="3"/>
      <c r="E91" s="3"/>
    </row>
    <row r="92" spans="1:5" x14ac:dyDescent="0.2">
      <c r="A92" s="1"/>
      <c r="B92" s="3"/>
      <c r="C92" s="4"/>
      <c r="D92" s="3"/>
      <c r="E92" s="3"/>
    </row>
    <row r="93" spans="1:5" x14ac:dyDescent="0.2">
      <c r="A93" s="1"/>
      <c r="B93" s="3"/>
      <c r="C93" s="4"/>
      <c r="D93" s="3"/>
      <c r="E93" s="3"/>
    </row>
    <row r="94" spans="1:5" x14ac:dyDescent="0.2">
      <c r="A94" s="1"/>
      <c r="B94" s="3"/>
      <c r="C94" s="4"/>
      <c r="D94" s="3"/>
      <c r="E94" s="3"/>
    </row>
    <row r="95" spans="1:5" x14ac:dyDescent="0.2">
      <c r="A95" s="1"/>
      <c r="B95" s="3"/>
      <c r="C95" s="4"/>
      <c r="D95" s="3"/>
      <c r="E95" s="3"/>
    </row>
    <row r="96" spans="1:5" x14ac:dyDescent="0.2">
      <c r="A96" s="1"/>
      <c r="B96" s="3"/>
      <c r="C96" s="4"/>
      <c r="D96" s="3"/>
      <c r="E96" s="3"/>
    </row>
    <row r="97" spans="1:5" x14ac:dyDescent="0.2">
      <c r="A97" s="1"/>
      <c r="B97" s="3"/>
      <c r="C97" s="4"/>
      <c r="D97" s="3"/>
      <c r="E97" s="3"/>
    </row>
    <row r="98" spans="1:5" x14ac:dyDescent="0.2">
      <c r="A98" s="1"/>
      <c r="B98" s="3"/>
      <c r="C98" s="4"/>
      <c r="D98" s="3"/>
      <c r="E98" s="3"/>
    </row>
    <row r="99" spans="1:5" x14ac:dyDescent="0.2">
      <c r="A99" s="1"/>
      <c r="B99" s="3"/>
      <c r="C99" s="4"/>
      <c r="D99" s="3"/>
      <c r="E99" s="3"/>
    </row>
    <row r="100" spans="1:5" x14ac:dyDescent="0.2">
      <c r="A100" s="1"/>
      <c r="B100" s="3"/>
      <c r="C100" s="4"/>
      <c r="D100" s="3"/>
      <c r="E100" s="3"/>
    </row>
    <row r="101" spans="1:5" x14ac:dyDescent="0.2">
      <c r="A101" s="1"/>
      <c r="B101" s="3"/>
      <c r="C101" s="4"/>
      <c r="D101" s="3"/>
      <c r="E101" s="3"/>
    </row>
    <row r="102" spans="1:5" x14ac:dyDescent="0.2">
      <c r="A102" s="1"/>
      <c r="B102" s="3"/>
      <c r="C102" s="4"/>
      <c r="D102" s="3"/>
      <c r="E102" s="3"/>
    </row>
    <row r="103" spans="1:5" x14ac:dyDescent="0.2">
      <c r="A103" s="1"/>
      <c r="B103" s="3"/>
      <c r="C103" s="4"/>
      <c r="D103" s="3"/>
      <c r="E103" s="3"/>
    </row>
    <row r="104" spans="1:5" x14ac:dyDescent="0.2">
      <c r="A104" s="1"/>
      <c r="B104" s="3"/>
      <c r="C104" s="4"/>
      <c r="D104" s="3"/>
      <c r="E104" s="3"/>
    </row>
    <row r="105" spans="1:5" x14ac:dyDescent="0.2">
      <c r="A105" s="1"/>
      <c r="B105" s="3"/>
      <c r="C105" s="4"/>
      <c r="D105" s="3"/>
      <c r="E105" s="3"/>
    </row>
    <row r="106" spans="1:5" x14ac:dyDescent="0.2">
      <c r="A106" s="1"/>
      <c r="B106" s="3"/>
      <c r="C106" s="4"/>
      <c r="D106" s="3"/>
      <c r="E106" s="3"/>
    </row>
    <row r="107" spans="1:5" x14ac:dyDescent="0.2">
      <c r="A107" s="1"/>
      <c r="B107" s="3"/>
      <c r="C107" s="4"/>
      <c r="D107" s="3"/>
      <c r="E107" s="3"/>
    </row>
    <row r="108" spans="1:5" x14ac:dyDescent="0.2">
      <c r="A108" s="1"/>
      <c r="B108" s="3"/>
      <c r="C108" s="4"/>
      <c r="D108" s="3"/>
      <c r="E108" s="3"/>
    </row>
    <row r="109" spans="1:5" x14ac:dyDescent="0.2">
      <c r="A109" s="1"/>
      <c r="B109" s="3"/>
      <c r="C109" s="4"/>
      <c r="D109" s="3"/>
      <c r="E109" s="3"/>
    </row>
    <row r="110" spans="1:5" x14ac:dyDescent="0.2">
      <c r="A110" s="1"/>
      <c r="B110" s="3"/>
      <c r="C110" s="4"/>
      <c r="D110" s="3"/>
      <c r="E110" s="3"/>
    </row>
    <row r="111" spans="1:5" x14ac:dyDescent="0.2">
      <c r="A111" s="1"/>
      <c r="B111" s="3"/>
      <c r="C111" s="4"/>
      <c r="D111" s="3"/>
      <c r="E111" s="3"/>
    </row>
    <row r="112" spans="1:5" x14ac:dyDescent="0.2">
      <c r="A112" s="1"/>
      <c r="B112" s="3"/>
      <c r="C112" s="4"/>
      <c r="D112" s="3"/>
      <c r="E112" s="3"/>
    </row>
    <row r="113" spans="1:5" x14ac:dyDescent="0.2">
      <c r="A113" s="1"/>
      <c r="B113" s="3"/>
      <c r="C113" s="4"/>
      <c r="D113" s="3"/>
      <c r="E113" s="3"/>
    </row>
    <row r="114" spans="1:5" x14ac:dyDescent="0.2">
      <c r="A114" s="1"/>
      <c r="B114" s="3"/>
      <c r="C114" s="4"/>
      <c r="D114" s="3"/>
      <c r="E114" s="3"/>
    </row>
    <row r="115" spans="1:5" x14ac:dyDescent="0.2">
      <c r="A115" s="1"/>
      <c r="B115" s="3"/>
      <c r="C115" s="4"/>
      <c r="D115" s="3"/>
      <c r="E115" s="3"/>
    </row>
    <row r="116" spans="1:5" x14ac:dyDescent="0.2">
      <c r="A116" s="1"/>
      <c r="B116" s="3"/>
      <c r="C116" s="4"/>
      <c r="D116" s="3"/>
      <c r="E116" s="3"/>
    </row>
    <row r="117" spans="1:5" x14ac:dyDescent="0.2">
      <c r="A117" s="1"/>
      <c r="B117" s="3"/>
      <c r="C117" s="4"/>
      <c r="D117" s="3"/>
      <c r="E117" s="3"/>
    </row>
    <row r="118" spans="1:5" x14ac:dyDescent="0.2">
      <c r="A118" s="1"/>
      <c r="B118" s="3"/>
      <c r="C118" s="4"/>
      <c r="D118" s="3"/>
      <c r="E118" s="3"/>
    </row>
    <row r="119" spans="1:5" x14ac:dyDescent="0.2">
      <c r="A119" s="1"/>
      <c r="B119" s="3"/>
      <c r="C119" s="4"/>
      <c r="D119" s="3"/>
      <c r="E119" s="3"/>
    </row>
    <row r="120" spans="1:5" x14ac:dyDescent="0.2">
      <c r="A120" s="1"/>
      <c r="B120" s="3"/>
      <c r="C120" s="4"/>
      <c r="D120" s="3"/>
      <c r="E120" s="3"/>
    </row>
    <row r="121" spans="1:5" x14ac:dyDescent="0.2">
      <c r="A121" s="1"/>
      <c r="B121" s="3"/>
      <c r="C121" s="4"/>
      <c r="D121" s="3"/>
      <c r="E121" s="3"/>
    </row>
    <row r="122" spans="1:5" x14ac:dyDescent="0.2">
      <c r="A122" s="1"/>
      <c r="B122" s="3"/>
      <c r="C122" s="4"/>
      <c r="D122" s="3"/>
      <c r="E122" s="3"/>
    </row>
    <row r="123" spans="1:5" x14ac:dyDescent="0.2">
      <c r="A123" s="1"/>
      <c r="B123" s="3"/>
      <c r="C123" s="4"/>
      <c r="D123" s="3"/>
      <c r="E123" s="3"/>
    </row>
    <row r="124" spans="1:5" x14ac:dyDescent="0.2">
      <c r="A124" s="1"/>
      <c r="B124" s="3"/>
      <c r="C124" s="4"/>
      <c r="D124" s="3"/>
      <c r="E124" s="3"/>
    </row>
    <row r="125" spans="1:5" x14ac:dyDescent="0.2">
      <c r="A125" s="1"/>
      <c r="B125" s="3"/>
      <c r="C125" s="4"/>
      <c r="D125" s="3"/>
      <c r="E125" s="3"/>
    </row>
    <row r="126" spans="1:5" x14ac:dyDescent="0.2">
      <c r="A126" s="1"/>
      <c r="B126" s="3"/>
      <c r="C126" s="4"/>
      <c r="D126" s="3"/>
      <c r="E126" s="3"/>
    </row>
    <row r="127" spans="1:5" x14ac:dyDescent="0.2">
      <c r="A127" s="1"/>
      <c r="B127" s="3"/>
      <c r="C127" s="3"/>
      <c r="D127" s="3"/>
      <c r="E127" s="3"/>
    </row>
    <row r="128" spans="1:5" x14ac:dyDescent="0.2">
      <c r="A128" s="1"/>
      <c r="B128" s="3"/>
      <c r="C128" s="3"/>
      <c r="D128" s="3"/>
      <c r="E128" s="3"/>
    </row>
    <row r="129" spans="1:5" x14ac:dyDescent="0.2">
      <c r="A129" s="1"/>
      <c r="B129" s="3"/>
      <c r="C129" s="3"/>
      <c r="D129" s="3"/>
      <c r="E129" s="3"/>
    </row>
    <row r="130" spans="1:5" x14ac:dyDescent="0.2">
      <c r="A130" s="1"/>
      <c r="B130" s="3"/>
      <c r="C130" s="3"/>
      <c r="D130" s="3"/>
      <c r="E130" s="3"/>
    </row>
    <row r="131" spans="1:5" x14ac:dyDescent="0.2">
      <c r="A131" s="1"/>
      <c r="B131" s="3"/>
      <c r="C131" s="3"/>
      <c r="D131" s="3"/>
      <c r="E131" s="3"/>
    </row>
    <row r="132" spans="1:5" x14ac:dyDescent="0.2">
      <c r="A132" s="1"/>
      <c r="B132" s="3"/>
      <c r="C132" s="3"/>
      <c r="D132" s="3"/>
      <c r="E132" s="3"/>
    </row>
    <row r="133" spans="1:5" x14ac:dyDescent="0.2">
      <c r="A133" s="1"/>
      <c r="B133" s="3"/>
      <c r="C133" s="3"/>
      <c r="D133" s="3"/>
      <c r="E133" s="3"/>
    </row>
    <row r="134" spans="1:5" x14ac:dyDescent="0.2">
      <c r="A134" s="1"/>
      <c r="B134" s="3"/>
      <c r="C134" s="3"/>
      <c r="D134" s="3"/>
      <c r="E134" s="3"/>
    </row>
    <row r="135" spans="1:5" x14ac:dyDescent="0.2">
      <c r="A135" s="1"/>
      <c r="B135" s="3"/>
      <c r="C135" s="3"/>
      <c r="D135" s="3"/>
      <c r="E135" s="3"/>
    </row>
    <row r="136" spans="1:5" x14ac:dyDescent="0.2">
      <c r="A136" s="1"/>
      <c r="B136" s="3"/>
      <c r="C136" s="3"/>
      <c r="D136" s="3"/>
      <c r="E136" s="3"/>
    </row>
    <row r="137" spans="1:5" x14ac:dyDescent="0.2">
      <c r="A137" s="1"/>
      <c r="B137" s="3"/>
      <c r="C137" s="3"/>
      <c r="D137" s="3"/>
      <c r="E137" s="3"/>
    </row>
    <row r="138" spans="1:5" x14ac:dyDescent="0.2">
      <c r="A138" s="1"/>
      <c r="B138" s="3"/>
      <c r="C138" s="3"/>
      <c r="D138" s="3"/>
      <c r="E138" s="3"/>
    </row>
    <row r="139" spans="1:5" x14ac:dyDescent="0.2">
      <c r="A139" s="1"/>
      <c r="B139" s="3"/>
      <c r="C139" s="3"/>
      <c r="D139" s="3"/>
      <c r="E139" s="3"/>
    </row>
    <row r="140" spans="1:5" x14ac:dyDescent="0.2">
      <c r="A140" s="1"/>
      <c r="B140" s="3"/>
      <c r="C140" s="3"/>
      <c r="D140" s="3"/>
      <c r="E140" s="3"/>
    </row>
    <row r="141" spans="1:5" x14ac:dyDescent="0.2">
      <c r="A141" s="1"/>
      <c r="B141" s="3"/>
      <c r="C141" s="3"/>
      <c r="D141" s="3"/>
      <c r="E141" s="3"/>
    </row>
    <row r="142" spans="1:5" x14ac:dyDescent="0.2">
      <c r="A142" s="1"/>
      <c r="B142" s="3"/>
      <c r="C142" s="3"/>
      <c r="D142" s="3"/>
      <c r="E142" s="3"/>
    </row>
    <row r="143" spans="1:5" x14ac:dyDescent="0.2">
      <c r="A143" s="1"/>
      <c r="B143" s="3"/>
      <c r="C143" s="3"/>
      <c r="D143" s="3"/>
      <c r="E143" s="3"/>
    </row>
    <row r="144" spans="1:5" x14ac:dyDescent="0.2">
      <c r="A144" s="1"/>
      <c r="B144" s="3"/>
      <c r="C144" s="3"/>
      <c r="D144" s="3"/>
      <c r="E144" s="3"/>
    </row>
    <row r="145" spans="1:5" x14ac:dyDescent="0.2">
      <c r="A145" s="1"/>
      <c r="B145" s="3"/>
      <c r="C145" s="3"/>
      <c r="D145" s="3"/>
      <c r="E145" s="3"/>
    </row>
    <row r="146" spans="1:5" x14ac:dyDescent="0.2">
      <c r="A146" s="1"/>
      <c r="B146" s="3"/>
      <c r="C146" s="3"/>
      <c r="D146" s="3"/>
      <c r="E146" s="3"/>
    </row>
    <row r="147" spans="1:5" x14ac:dyDescent="0.2">
      <c r="A147" s="1"/>
      <c r="B147" s="3"/>
      <c r="C147" s="3"/>
      <c r="D147" s="3"/>
      <c r="E147" s="3"/>
    </row>
    <row r="148" spans="1:5" x14ac:dyDescent="0.2">
      <c r="A148" s="1"/>
      <c r="B148" s="3"/>
      <c r="C148" s="3"/>
      <c r="D148" s="3"/>
      <c r="E148" s="3"/>
    </row>
    <row r="149" spans="1:5" x14ac:dyDescent="0.2">
      <c r="A149" s="1"/>
      <c r="B149" s="3"/>
      <c r="C149" s="3"/>
      <c r="D149" s="3"/>
      <c r="E149" s="3"/>
    </row>
    <row r="150" spans="1:5" x14ac:dyDescent="0.2">
      <c r="A150" s="1"/>
      <c r="B150" s="3"/>
      <c r="C150" s="3"/>
      <c r="D150" s="3"/>
      <c r="E150" s="3"/>
    </row>
    <row r="151" spans="1:5" x14ac:dyDescent="0.2">
      <c r="A151" s="1"/>
      <c r="B151" s="3"/>
      <c r="C151" s="3"/>
      <c r="D151" s="3"/>
      <c r="E151" s="3"/>
    </row>
    <row r="152" spans="1:5" x14ac:dyDescent="0.2">
      <c r="A152" s="1"/>
      <c r="B152" s="3"/>
      <c r="C152" s="3"/>
      <c r="D152" s="3"/>
      <c r="E152" s="3"/>
    </row>
    <row r="153" spans="1:5" x14ac:dyDescent="0.2">
      <c r="A153" s="1"/>
      <c r="B153" s="3"/>
      <c r="C153" s="3"/>
      <c r="D153" s="3"/>
      <c r="E153" s="3"/>
    </row>
    <row r="154" spans="1:5" x14ac:dyDescent="0.2">
      <c r="A154" s="1"/>
      <c r="B154" s="3"/>
      <c r="C154" s="3"/>
      <c r="D154" s="3"/>
      <c r="E154" s="3"/>
    </row>
    <row r="155" spans="1:5" x14ac:dyDescent="0.2">
      <c r="A155" s="1"/>
      <c r="B155" s="3"/>
      <c r="C155" s="3"/>
      <c r="D155" s="3"/>
      <c r="E155" s="3"/>
    </row>
    <row r="156" spans="1:5" x14ac:dyDescent="0.2">
      <c r="A156" s="1"/>
      <c r="B156" s="3"/>
      <c r="C156" s="3"/>
      <c r="D156" s="3"/>
      <c r="E156" s="3"/>
    </row>
    <row r="157" spans="1:5" x14ac:dyDescent="0.2">
      <c r="A157" s="1"/>
      <c r="B157" s="3"/>
      <c r="C157" s="3"/>
      <c r="D157" s="3"/>
      <c r="E157" s="3"/>
    </row>
    <row r="158" spans="1:5" x14ac:dyDescent="0.2">
      <c r="A158" s="1"/>
      <c r="B158" s="3"/>
      <c r="C158" s="3"/>
      <c r="D158" s="3"/>
      <c r="E158" s="3"/>
    </row>
    <row r="159" spans="1:5" x14ac:dyDescent="0.2">
      <c r="A159" s="1"/>
      <c r="B159" s="3"/>
      <c r="C159" s="3"/>
      <c r="D159" s="3"/>
      <c r="E159" s="3"/>
    </row>
    <row r="160" spans="1:5" x14ac:dyDescent="0.2">
      <c r="A160" s="1"/>
      <c r="B160" s="3"/>
      <c r="C160" s="3"/>
      <c r="D160" s="3"/>
      <c r="E160" s="3"/>
    </row>
    <row r="161" spans="1:5" x14ac:dyDescent="0.2">
      <c r="A161" s="1"/>
      <c r="B161" s="3"/>
      <c r="C161" s="3"/>
      <c r="D161" s="3"/>
      <c r="E161" s="3"/>
    </row>
    <row r="162" spans="1:5" x14ac:dyDescent="0.2">
      <c r="A162" s="1"/>
      <c r="B162" s="3"/>
      <c r="C162" s="3"/>
      <c r="D162" s="3"/>
      <c r="E162" s="3"/>
    </row>
    <row r="163" spans="1:5" x14ac:dyDescent="0.2">
      <c r="A163" s="1"/>
      <c r="B163" s="3"/>
      <c r="C163" s="3"/>
      <c r="D163" s="3"/>
      <c r="E163" s="3"/>
    </row>
    <row r="164" spans="1:5" x14ac:dyDescent="0.2">
      <c r="A164" s="1"/>
      <c r="B164" s="3"/>
      <c r="C164" s="3"/>
      <c r="D164" s="3"/>
      <c r="E164" s="3"/>
    </row>
    <row r="165" spans="1:5" x14ac:dyDescent="0.2">
      <c r="A165" s="1"/>
      <c r="B165" s="3"/>
      <c r="C165" s="3"/>
      <c r="D165" s="3"/>
      <c r="E165" s="3"/>
    </row>
    <row r="166" spans="1:5" x14ac:dyDescent="0.2">
      <c r="A166" s="1"/>
      <c r="B166" s="3"/>
      <c r="C166" s="3"/>
      <c r="D166" s="3"/>
      <c r="E166" s="3"/>
    </row>
    <row r="167" spans="1:5" x14ac:dyDescent="0.2">
      <c r="A167" s="1"/>
      <c r="B167" s="3"/>
      <c r="C167" s="3"/>
      <c r="D167" s="3"/>
      <c r="E167" s="3"/>
    </row>
    <row r="168" spans="1:5" x14ac:dyDescent="0.2">
      <c r="A168" s="1"/>
      <c r="B168" s="3"/>
      <c r="C168" s="3"/>
      <c r="D168" s="3"/>
      <c r="E168" s="3"/>
    </row>
    <row r="169" spans="1:5" x14ac:dyDescent="0.2">
      <c r="A169" s="1"/>
      <c r="B169" s="3"/>
      <c r="C169" s="3"/>
      <c r="D169" s="3"/>
      <c r="E169" s="3"/>
    </row>
    <row r="170" spans="1:5" x14ac:dyDescent="0.2">
      <c r="A170" s="1"/>
      <c r="B170" s="3"/>
      <c r="C170" s="3"/>
      <c r="D170" s="3"/>
      <c r="E170" s="3"/>
    </row>
    <row r="171" spans="1:5" x14ac:dyDescent="0.2">
      <c r="A171" s="1"/>
      <c r="B171" s="3"/>
      <c r="C171" s="3"/>
      <c r="D171" s="3"/>
      <c r="E171" s="3"/>
    </row>
    <row r="172" spans="1:5" x14ac:dyDescent="0.2">
      <c r="A172" s="1"/>
      <c r="B172" s="3"/>
      <c r="C172" s="3"/>
      <c r="D172" s="3"/>
      <c r="E172" s="3"/>
    </row>
    <row r="173" spans="1:5" x14ac:dyDescent="0.2">
      <c r="A173" s="1"/>
      <c r="B173" s="3"/>
      <c r="C173" s="3"/>
      <c r="D173" s="3"/>
      <c r="E173" s="3"/>
    </row>
    <row r="174" spans="1:5" x14ac:dyDescent="0.2">
      <c r="A174" s="1"/>
      <c r="B174" s="3"/>
      <c r="C174" s="3"/>
      <c r="D174" s="3"/>
      <c r="E174" s="3"/>
    </row>
    <row r="175" spans="1:5" x14ac:dyDescent="0.2">
      <c r="A175" s="1"/>
      <c r="B175" s="3"/>
      <c r="C175" s="3"/>
      <c r="D175" s="3"/>
      <c r="E175" s="3"/>
    </row>
    <row r="176" spans="1:5" x14ac:dyDescent="0.2">
      <c r="A176" s="1"/>
      <c r="B176" s="3"/>
      <c r="C176" s="3"/>
      <c r="D176" s="3"/>
      <c r="E176" s="3"/>
    </row>
    <row r="177" spans="1:5" x14ac:dyDescent="0.2">
      <c r="A177" s="1"/>
      <c r="B177" s="3"/>
      <c r="C177" s="3"/>
      <c r="D177" s="3"/>
      <c r="E177" s="3"/>
    </row>
    <row r="178" spans="1:5" x14ac:dyDescent="0.2">
      <c r="A178" s="1"/>
      <c r="B178" s="3"/>
      <c r="C178" s="3"/>
      <c r="D178" s="3"/>
      <c r="E178" s="3"/>
    </row>
    <row r="179" spans="1:5" x14ac:dyDescent="0.2">
      <c r="A179" s="1"/>
      <c r="B179" s="3"/>
      <c r="C179" s="3"/>
      <c r="D179" s="3"/>
      <c r="E179" s="3"/>
    </row>
    <row r="180" spans="1:5" x14ac:dyDescent="0.2">
      <c r="A180" s="1"/>
      <c r="B180" s="3"/>
      <c r="C180" s="3"/>
      <c r="D180" s="3"/>
      <c r="E180" s="3"/>
    </row>
    <row r="181" spans="1:5" x14ac:dyDescent="0.2">
      <c r="A181" s="1"/>
      <c r="B181" s="3"/>
      <c r="C181" s="3"/>
      <c r="D181" s="3"/>
      <c r="E181" s="3"/>
    </row>
    <row r="182" spans="1:5" x14ac:dyDescent="0.2">
      <c r="A182" s="1"/>
      <c r="B182" s="3"/>
      <c r="C182" s="3"/>
      <c r="D182" s="3"/>
      <c r="E182" s="3"/>
    </row>
    <row r="183" spans="1:5" x14ac:dyDescent="0.2">
      <c r="A183" s="1"/>
      <c r="B183" s="3"/>
      <c r="C183" s="3"/>
      <c r="D183" s="3"/>
      <c r="E183" s="3"/>
    </row>
    <row r="184" spans="1:5" x14ac:dyDescent="0.2">
      <c r="A184" s="1"/>
      <c r="B184" s="3"/>
      <c r="C184" s="3"/>
      <c r="D184" s="3"/>
      <c r="E184" s="3"/>
    </row>
    <row r="185" spans="1:5" x14ac:dyDescent="0.2">
      <c r="A185" s="1"/>
      <c r="B185" s="3"/>
      <c r="C185" s="3"/>
      <c r="D185" s="3"/>
      <c r="E185" s="3"/>
    </row>
    <row r="186" spans="1:5" x14ac:dyDescent="0.2">
      <c r="A186" s="1"/>
      <c r="B186" s="3"/>
      <c r="C186" s="3"/>
      <c r="D186" s="3"/>
      <c r="E186" s="3"/>
    </row>
    <row r="187" spans="1:5" x14ac:dyDescent="0.2">
      <c r="A187" s="1"/>
      <c r="B187" s="3"/>
      <c r="C187" s="3"/>
      <c r="D187" s="3"/>
      <c r="E187" s="3"/>
    </row>
    <row r="188" spans="1:5" x14ac:dyDescent="0.2">
      <c r="A188" s="1"/>
      <c r="B188" s="3"/>
      <c r="C188" s="3"/>
      <c r="D188" s="3"/>
      <c r="E188" s="3"/>
    </row>
    <row r="189" spans="1:5" x14ac:dyDescent="0.2">
      <c r="A189" s="1"/>
      <c r="B189" s="3"/>
      <c r="C189" s="3"/>
      <c r="D189" s="3"/>
      <c r="E189" s="3"/>
    </row>
    <row r="190" spans="1:5" x14ac:dyDescent="0.2">
      <c r="A190" s="1"/>
      <c r="B190" s="3"/>
      <c r="C190" s="3"/>
      <c r="D190" s="3"/>
      <c r="E190" s="3"/>
    </row>
    <row r="191" spans="1:5" x14ac:dyDescent="0.2">
      <c r="A191" s="1"/>
      <c r="B191" s="3"/>
      <c r="C191" s="3"/>
      <c r="D191" s="3"/>
      <c r="E191" s="3"/>
    </row>
    <row r="192" spans="1:5" x14ac:dyDescent="0.2">
      <c r="A192" s="1"/>
      <c r="B192" s="3"/>
      <c r="C192" s="3"/>
      <c r="D192" s="3"/>
      <c r="E192" s="3"/>
    </row>
    <row r="193" spans="1:5" x14ac:dyDescent="0.2">
      <c r="A193" s="1"/>
      <c r="B193" s="3"/>
      <c r="C193" s="3"/>
      <c r="D193" s="3"/>
      <c r="E193" s="3"/>
    </row>
    <row r="194" spans="1:5" x14ac:dyDescent="0.2">
      <c r="A194" s="1"/>
      <c r="B194" s="3"/>
      <c r="C194" s="3"/>
      <c r="D194" s="3"/>
      <c r="E194" s="3"/>
    </row>
    <row r="195" spans="1:5" x14ac:dyDescent="0.2">
      <c r="A195" s="1"/>
      <c r="B195" s="3"/>
      <c r="C195" s="3"/>
      <c r="D195" s="3"/>
      <c r="E195" s="3"/>
    </row>
    <row r="196" spans="1:5" x14ac:dyDescent="0.2">
      <c r="A196" s="1"/>
      <c r="B196" s="3"/>
      <c r="C196" s="3"/>
      <c r="D196" s="3"/>
      <c r="E196" s="3"/>
    </row>
    <row r="197" spans="1:5" x14ac:dyDescent="0.2">
      <c r="A197" s="1"/>
      <c r="B197" s="3"/>
      <c r="C197" s="3"/>
      <c r="D197" s="3"/>
      <c r="E197" s="3"/>
    </row>
    <row r="198" spans="1:5" x14ac:dyDescent="0.2">
      <c r="A198" s="1"/>
      <c r="B198" s="3"/>
      <c r="C198" s="3"/>
      <c r="D198" s="3"/>
      <c r="E198" s="3"/>
    </row>
    <row r="199" spans="1:5" x14ac:dyDescent="0.2">
      <c r="A199" s="1"/>
      <c r="B199" s="3"/>
      <c r="C199" s="3"/>
      <c r="D199" s="3"/>
      <c r="E199" s="3"/>
    </row>
    <row r="200" spans="1:5" x14ac:dyDescent="0.2">
      <c r="A200" s="1"/>
      <c r="B200" s="3"/>
      <c r="C200" s="3"/>
      <c r="D200" s="3"/>
      <c r="E200" s="3"/>
    </row>
    <row r="201" spans="1:5" x14ac:dyDescent="0.2">
      <c r="A201" s="1"/>
      <c r="B201" s="3"/>
      <c r="C201" s="3"/>
      <c r="D201" s="3"/>
      <c r="E201" s="3"/>
    </row>
    <row r="202" spans="1:5" x14ac:dyDescent="0.2">
      <c r="A202" s="1"/>
      <c r="B202" s="3"/>
      <c r="C202" s="3"/>
      <c r="D202" s="3"/>
      <c r="E202" s="3"/>
    </row>
    <row r="203" spans="1:5" x14ac:dyDescent="0.2">
      <c r="A203" s="1"/>
      <c r="B203" s="3"/>
      <c r="C203" s="3"/>
      <c r="D203" s="3"/>
      <c r="E203" s="3"/>
    </row>
    <row r="204" spans="1:5" x14ac:dyDescent="0.2">
      <c r="A204" s="1"/>
      <c r="B204" s="3"/>
      <c r="C204" s="3"/>
      <c r="D204" s="3"/>
      <c r="E204" s="3"/>
    </row>
    <row r="205" spans="1:5" x14ac:dyDescent="0.2">
      <c r="A205" s="1"/>
      <c r="B205" s="3"/>
      <c r="C205" s="3"/>
      <c r="D205" s="3"/>
      <c r="E205" s="3"/>
    </row>
    <row r="206" spans="1:5" x14ac:dyDescent="0.2">
      <c r="A206" s="1"/>
      <c r="B206" s="3"/>
      <c r="C206" s="3"/>
      <c r="D206" s="3"/>
      <c r="E206" s="3"/>
    </row>
    <row r="207" spans="1:5" x14ac:dyDescent="0.2">
      <c r="A207" s="1"/>
      <c r="B207" s="3"/>
      <c r="C207" s="3"/>
      <c r="D207" s="3"/>
      <c r="E207" s="3"/>
    </row>
    <row r="208" spans="1:5" x14ac:dyDescent="0.2">
      <c r="A208" s="1"/>
      <c r="B208" s="3"/>
      <c r="C208" s="3"/>
      <c r="D208" s="3"/>
      <c r="E208" s="3"/>
    </row>
    <row r="209" spans="1:5" x14ac:dyDescent="0.2">
      <c r="A209" s="1"/>
      <c r="B209" s="3"/>
      <c r="C209" s="3"/>
      <c r="D209" s="3"/>
      <c r="E209" s="3"/>
    </row>
    <row r="210" spans="1:5" x14ac:dyDescent="0.2">
      <c r="A210" s="1"/>
      <c r="B210" s="3"/>
      <c r="C210" s="3"/>
      <c r="D210" s="3"/>
      <c r="E210" s="3"/>
    </row>
    <row r="211" spans="1:5" x14ac:dyDescent="0.2">
      <c r="A211" s="1"/>
      <c r="B211" s="3"/>
      <c r="C211" s="3"/>
      <c r="D211" s="3"/>
      <c r="E211" s="3"/>
    </row>
    <row r="212" spans="1:5" x14ac:dyDescent="0.2">
      <c r="A212" s="1"/>
      <c r="B212" s="3"/>
      <c r="C212" s="3"/>
      <c r="D212" s="3"/>
      <c r="E212" s="3"/>
    </row>
    <row r="213" spans="1:5" x14ac:dyDescent="0.2">
      <c r="A213" s="1"/>
      <c r="B213" s="3"/>
      <c r="C213" s="3"/>
      <c r="D213" s="3"/>
      <c r="E213" s="3"/>
    </row>
    <row r="214" spans="1:5" x14ac:dyDescent="0.2">
      <c r="A214" s="1"/>
      <c r="B214" s="3"/>
      <c r="C214" s="3"/>
      <c r="D214" s="3"/>
      <c r="E214" s="3"/>
    </row>
    <row r="215" spans="1:5" x14ac:dyDescent="0.2">
      <c r="A215" s="1"/>
      <c r="B215" s="3"/>
      <c r="C215" s="3"/>
      <c r="D215" s="3"/>
      <c r="E215" s="3"/>
    </row>
    <row r="216" spans="1:5" x14ac:dyDescent="0.2">
      <c r="A216" s="1"/>
      <c r="B216" s="3"/>
      <c r="C216" s="3"/>
      <c r="D216" s="3"/>
      <c r="E216" s="3"/>
    </row>
    <row r="217" spans="1:5" x14ac:dyDescent="0.2">
      <c r="A217" s="1"/>
      <c r="B217" s="3"/>
      <c r="C217" s="3"/>
      <c r="D217" s="3"/>
      <c r="E217" s="3"/>
    </row>
    <row r="218" spans="1:5" x14ac:dyDescent="0.2">
      <c r="A218" s="1"/>
      <c r="B218" s="3"/>
      <c r="C218" s="3"/>
      <c r="D218" s="3"/>
      <c r="E218" s="3"/>
    </row>
    <row r="219" spans="1:5" x14ac:dyDescent="0.2">
      <c r="A219" s="1"/>
      <c r="B219" s="3"/>
      <c r="C219" s="3"/>
      <c r="D219" s="3"/>
      <c r="E219" s="3"/>
    </row>
    <row r="220" spans="1:5" x14ac:dyDescent="0.2">
      <c r="A220" s="1"/>
      <c r="B220" s="3"/>
      <c r="C220" s="3"/>
      <c r="D220" s="3"/>
      <c r="E220" s="3"/>
    </row>
    <row r="221" spans="1:5" x14ac:dyDescent="0.2">
      <c r="A221" s="1"/>
      <c r="B221" s="3"/>
      <c r="C221" s="3"/>
      <c r="D221" s="3"/>
      <c r="E221" s="3"/>
    </row>
    <row r="222" spans="1:5" x14ac:dyDescent="0.2">
      <c r="A222" s="1"/>
      <c r="B222" s="3"/>
      <c r="C222" s="3"/>
      <c r="D222" s="3"/>
      <c r="E222" s="3"/>
    </row>
    <row r="223" spans="1:5" x14ac:dyDescent="0.2">
      <c r="A223" s="1"/>
      <c r="B223" s="3"/>
      <c r="C223" s="3"/>
      <c r="D223" s="3"/>
      <c r="E223" s="3"/>
    </row>
    <row r="224" spans="1:5" x14ac:dyDescent="0.2">
      <c r="A224" s="3"/>
      <c r="B224" s="3"/>
      <c r="C224" s="3"/>
      <c r="D224" s="3"/>
      <c r="E224" s="3"/>
    </row>
    <row r="225" spans="1:5" x14ac:dyDescent="0.2">
      <c r="A225" s="3"/>
      <c r="B225" s="3"/>
      <c r="C225" s="3"/>
      <c r="D225" s="3"/>
      <c r="E225" s="3"/>
    </row>
    <row r="226" spans="1:5" x14ac:dyDescent="0.2">
      <c r="A226" s="3"/>
      <c r="B226" s="3"/>
      <c r="C226" s="3"/>
      <c r="D226" s="3"/>
      <c r="E226" s="3"/>
    </row>
    <row r="227" spans="1:5" x14ac:dyDescent="0.2">
      <c r="A227" s="3"/>
      <c r="B227" s="3"/>
      <c r="C227" s="3"/>
      <c r="D227" s="3"/>
      <c r="E227" s="3"/>
    </row>
    <row r="228" spans="1:5" x14ac:dyDescent="0.2">
      <c r="A228" s="3"/>
      <c r="B228" s="3"/>
      <c r="C228" s="3"/>
      <c r="D228" s="3"/>
      <c r="E228" s="3"/>
    </row>
    <row r="229" spans="1:5" x14ac:dyDescent="0.2">
      <c r="A229" s="3"/>
      <c r="B229" s="3"/>
      <c r="C229" s="3"/>
      <c r="D229" s="3"/>
      <c r="E229" s="3"/>
    </row>
    <row r="230" spans="1:5" x14ac:dyDescent="0.2">
      <c r="A230" s="3"/>
      <c r="B230" s="3"/>
      <c r="C230" s="3"/>
      <c r="D230" s="3"/>
      <c r="E230" s="3"/>
    </row>
    <row r="231" spans="1:5" x14ac:dyDescent="0.2">
      <c r="A231" s="3"/>
      <c r="B231" s="3"/>
      <c r="C231" s="3"/>
      <c r="D231" s="3"/>
      <c r="E231" s="3"/>
    </row>
    <row r="232" spans="1:5" x14ac:dyDescent="0.2">
      <c r="A232" s="3"/>
      <c r="B232" s="3"/>
      <c r="C232" s="3"/>
      <c r="D232" s="3"/>
      <c r="E232" s="3"/>
    </row>
    <row r="233" spans="1:5" x14ac:dyDescent="0.2">
      <c r="A233" s="3"/>
      <c r="B233" s="3"/>
      <c r="C233" s="3"/>
      <c r="D233" s="3"/>
      <c r="E233" s="3"/>
    </row>
    <row r="234" spans="1:5" x14ac:dyDescent="0.2">
      <c r="A234" s="3"/>
      <c r="B234" s="3"/>
      <c r="C234" s="3"/>
      <c r="D234" s="3"/>
      <c r="E234" s="3"/>
    </row>
    <row r="235" spans="1:5" x14ac:dyDescent="0.2">
      <c r="A235" s="3"/>
      <c r="B235" s="3"/>
      <c r="C235" s="3"/>
      <c r="D235" s="3"/>
      <c r="E235" s="3"/>
    </row>
    <row r="236" spans="1:5" x14ac:dyDescent="0.2">
      <c r="A236" s="3"/>
      <c r="B236" s="3"/>
      <c r="C236" s="3"/>
      <c r="D236" s="3"/>
      <c r="E236" s="3"/>
    </row>
    <row r="237" spans="1:5" x14ac:dyDescent="0.2">
      <c r="A237" s="3"/>
      <c r="B237" s="3"/>
      <c r="C237" s="3"/>
      <c r="D237" s="3"/>
      <c r="E237" s="3"/>
    </row>
    <row r="238" spans="1:5" x14ac:dyDescent="0.2">
      <c r="A238" s="3"/>
      <c r="B238" s="3"/>
      <c r="C238" s="3"/>
      <c r="D238" s="3"/>
      <c r="E238" s="3"/>
    </row>
    <row r="239" spans="1:5" x14ac:dyDescent="0.2">
      <c r="A239" s="3"/>
      <c r="B239" s="3"/>
      <c r="C239" s="3"/>
      <c r="D239" s="3"/>
      <c r="E239" s="3"/>
    </row>
    <row r="240" spans="1:5" x14ac:dyDescent="0.2">
      <c r="A240" s="3"/>
      <c r="B240" s="3"/>
      <c r="C240" s="3"/>
      <c r="D240" s="3"/>
      <c r="E240" s="3"/>
    </row>
    <row r="241" spans="1:5" x14ac:dyDescent="0.2">
      <c r="A241" s="3"/>
      <c r="B241" s="3"/>
      <c r="C241" s="3"/>
      <c r="D241" s="3"/>
      <c r="E241" s="3"/>
    </row>
    <row r="242" spans="1:5" x14ac:dyDescent="0.2">
      <c r="A242" s="3"/>
      <c r="B242" s="3"/>
      <c r="C242" s="3"/>
      <c r="D242" s="3"/>
      <c r="E242" s="3"/>
    </row>
    <row r="243" spans="1:5" x14ac:dyDescent="0.2">
      <c r="A243" s="3"/>
      <c r="B243" s="3"/>
      <c r="C243" s="3"/>
      <c r="D243" s="3"/>
      <c r="E243" s="3"/>
    </row>
    <row r="244" spans="1:5" x14ac:dyDescent="0.2">
      <c r="A244" s="3"/>
      <c r="B244" s="3"/>
      <c r="C244" s="3"/>
      <c r="D244" s="3"/>
      <c r="E244" s="3"/>
    </row>
    <row r="245" spans="1:5" x14ac:dyDescent="0.2">
      <c r="A245" s="3"/>
      <c r="B245" s="3"/>
      <c r="C245" s="3"/>
      <c r="D245" s="3"/>
      <c r="E245" s="3"/>
    </row>
    <row r="246" spans="1:5" x14ac:dyDescent="0.2">
      <c r="A246" s="3"/>
      <c r="B246" s="3"/>
      <c r="C246" s="3"/>
      <c r="D246" s="3"/>
      <c r="E246" s="3"/>
    </row>
    <row r="247" spans="1:5" x14ac:dyDescent="0.2">
      <c r="A247" s="3"/>
      <c r="B247" s="3"/>
      <c r="C247" s="3"/>
      <c r="D247" s="3"/>
      <c r="E247" s="3"/>
    </row>
    <row r="248" spans="1:5" x14ac:dyDescent="0.2">
      <c r="A248" s="3"/>
      <c r="B248" s="3"/>
      <c r="C248" s="3"/>
      <c r="D248" s="3"/>
      <c r="E248" s="3"/>
    </row>
    <row r="249" spans="1:5" x14ac:dyDescent="0.2">
      <c r="A249" s="3"/>
      <c r="B249" s="3"/>
      <c r="C249" s="3"/>
      <c r="D249" s="3"/>
      <c r="E249" s="3"/>
    </row>
    <row r="250" spans="1:5" x14ac:dyDescent="0.2">
      <c r="A250" s="3"/>
      <c r="B250" s="3"/>
      <c r="C250" s="3"/>
      <c r="D250" s="3"/>
      <c r="E250" s="3"/>
    </row>
    <row r="251" spans="1:5" x14ac:dyDescent="0.2">
      <c r="A251" s="3"/>
      <c r="B251" s="3"/>
      <c r="C251" s="3"/>
      <c r="D251" s="3"/>
      <c r="E251" s="3"/>
    </row>
    <row r="252" spans="1:5" x14ac:dyDescent="0.2">
      <c r="A252" s="3"/>
      <c r="B252" s="3"/>
      <c r="C252" s="3"/>
      <c r="D252" s="3"/>
      <c r="E252" s="3"/>
    </row>
    <row r="253" spans="1:5" x14ac:dyDescent="0.2">
      <c r="A253" s="3"/>
      <c r="B253" s="3"/>
      <c r="C253" s="3"/>
      <c r="D253" s="3"/>
      <c r="E253" s="3"/>
    </row>
    <row r="254" spans="1:5" x14ac:dyDescent="0.2">
      <c r="A254" s="3"/>
      <c r="B254" s="3"/>
      <c r="C254" s="3"/>
      <c r="D254" s="3"/>
      <c r="E254" s="3"/>
    </row>
    <row r="255" spans="1:5" x14ac:dyDescent="0.2">
      <c r="A255" s="3"/>
      <c r="B255" s="3"/>
      <c r="C255" s="3"/>
      <c r="D255" s="3"/>
      <c r="E255" s="3"/>
    </row>
    <row r="256" spans="1:5" x14ac:dyDescent="0.2">
      <c r="A256" s="3"/>
      <c r="B256" s="3"/>
      <c r="C256" s="3"/>
      <c r="D256" s="3"/>
      <c r="E256" s="3"/>
    </row>
    <row r="257" spans="1:5" x14ac:dyDescent="0.2">
      <c r="A257" s="3"/>
      <c r="B257" s="3"/>
      <c r="C257" s="3"/>
      <c r="D257" s="3"/>
      <c r="E257" s="3"/>
    </row>
    <row r="258" spans="1:5" x14ac:dyDescent="0.2">
      <c r="A258" s="3"/>
      <c r="B258" s="3"/>
      <c r="C258" s="3"/>
      <c r="D258" s="3"/>
      <c r="E258" s="3"/>
    </row>
    <row r="259" spans="1:5" x14ac:dyDescent="0.2">
      <c r="A259" s="3"/>
      <c r="B259" s="3"/>
      <c r="C259" s="3"/>
      <c r="D259" s="3"/>
      <c r="E259" s="3"/>
    </row>
    <row r="260" spans="1:5" x14ac:dyDescent="0.2">
      <c r="A260" s="3"/>
      <c r="B260" s="3"/>
      <c r="C260" s="3"/>
      <c r="D260" s="3"/>
      <c r="E260" s="3"/>
    </row>
    <row r="261" spans="1:5" x14ac:dyDescent="0.2">
      <c r="A261" s="3"/>
      <c r="B261" s="3"/>
      <c r="C261" s="3"/>
      <c r="D261" s="3"/>
      <c r="E261" s="3"/>
    </row>
    <row r="262" spans="1:5" x14ac:dyDescent="0.2">
      <c r="A262" s="3"/>
      <c r="B262" s="3"/>
      <c r="C262" s="3"/>
      <c r="D262" s="3"/>
      <c r="E262" s="3"/>
    </row>
    <row r="263" spans="1:5" x14ac:dyDescent="0.2">
      <c r="A263" s="3"/>
      <c r="B263" s="3"/>
      <c r="C263" s="3"/>
      <c r="D263" s="3"/>
      <c r="E263" s="3"/>
    </row>
    <row r="264" spans="1:5" x14ac:dyDescent="0.2">
      <c r="A264" s="3"/>
      <c r="B264" s="3"/>
      <c r="C264" s="3"/>
      <c r="D264" s="3"/>
      <c r="E264" s="3"/>
    </row>
    <row r="265" spans="1:5" x14ac:dyDescent="0.2">
      <c r="A265" s="3"/>
      <c r="B265" s="3"/>
      <c r="C265" s="3"/>
      <c r="D265" s="3"/>
      <c r="E265" s="3"/>
    </row>
    <row r="266" spans="1:5" x14ac:dyDescent="0.2">
      <c r="A266" s="3"/>
      <c r="B266" s="3"/>
      <c r="C266" s="3"/>
      <c r="D266" s="3"/>
      <c r="E266" s="3"/>
    </row>
    <row r="267" spans="1:5" x14ac:dyDescent="0.2">
      <c r="A267" s="3"/>
      <c r="B267" s="3"/>
      <c r="C267" s="3"/>
      <c r="D267" s="3"/>
      <c r="E267" s="3"/>
    </row>
    <row r="268" spans="1:5" x14ac:dyDescent="0.2">
      <c r="A268" s="3"/>
      <c r="B268" s="3"/>
      <c r="C268" s="3"/>
      <c r="D268" s="3"/>
      <c r="E268" s="3"/>
    </row>
    <row r="269" spans="1:5" x14ac:dyDescent="0.2">
      <c r="A269" s="3"/>
      <c r="B269" s="3"/>
      <c r="C269" s="3"/>
      <c r="D269" s="3"/>
      <c r="E269" s="3"/>
    </row>
    <row r="270" spans="1:5" x14ac:dyDescent="0.2">
      <c r="A270" s="3"/>
      <c r="B270" s="3"/>
      <c r="C270" s="3"/>
      <c r="D270" s="3"/>
      <c r="E270" s="3"/>
    </row>
    <row r="271" spans="1:5" x14ac:dyDescent="0.2">
      <c r="A271" s="3"/>
      <c r="B271" s="3"/>
      <c r="C271" s="3"/>
      <c r="D271" s="3"/>
      <c r="E271" s="3"/>
    </row>
    <row r="272" spans="1:5" x14ac:dyDescent="0.2">
      <c r="A272" s="3"/>
      <c r="B272" s="3"/>
      <c r="C272" s="3"/>
      <c r="D272" s="3"/>
      <c r="E272" s="3"/>
    </row>
    <row r="273" spans="1:5" x14ac:dyDescent="0.2">
      <c r="A273" s="3"/>
      <c r="B273" s="3"/>
      <c r="C273" s="3"/>
      <c r="D273" s="3"/>
      <c r="E273" s="3"/>
    </row>
  </sheetData>
  <sheetProtection algorithmName="SHA-512" hashValue="F1+e1iIDzxYMQGmp+E4BxZK2HeHEzjeBgZr9ebQDhZrv9decwJNWaQkpuvDaI35Nu/ESyEARh5h39fGUvWlqrQ==" saltValue="dk3ZnQePDlJhW02tFuiK9w==" spinCount="100000" sheet="1" objects="1" scenarios="1" formatCells="0"/>
  <mergeCells count="4">
    <mergeCell ref="A2:G2"/>
    <mergeCell ref="A3:E3"/>
    <mergeCell ref="A42:F42"/>
    <mergeCell ref="A1:C1"/>
  </mergeCells>
  <pageMargins left="0.7" right="0.7" top="0.75" bottom="0.75" header="0.3" footer="0.3"/>
  <pageSetup paperSize="8" scale="9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4">
    <pageSetUpPr fitToPage="1"/>
  </sheetPr>
  <dimension ref="A1:L249"/>
  <sheetViews>
    <sheetView zoomScaleNormal="100" zoomScaleSheetLayoutView="100" workbookViewId="0">
      <selection activeCell="P2" sqref="P2"/>
    </sheetView>
  </sheetViews>
  <sheetFormatPr defaultColWidth="8.85546875" defaultRowHeight="12.75" x14ac:dyDescent="0.2"/>
  <cols>
    <col min="1" max="1" width="6.140625" style="28" customWidth="1"/>
    <col min="2" max="2" width="13.7109375" style="28" customWidth="1"/>
    <col min="3" max="3" width="69.42578125" style="28" customWidth="1"/>
    <col min="4" max="4" width="11.28515625" style="28" customWidth="1"/>
    <col min="5" max="5" width="14.42578125" style="28" customWidth="1"/>
    <col min="6" max="6" width="13.140625" style="28" customWidth="1"/>
    <col min="7" max="7" width="16.5703125" style="28" customWidth="1"/>
    <col min="8" max="16384" width="8.85546875" style="28"/>
  </cols>
  <sheetData>
    <row r="1" spans="1:12" ht="136.9" customHeight="1" x14ac:dyDescent="0.2">
      <c r="A1" s="263" t="s">
        <v>215</v>
      </c>
      <c r="B1" s="267"/>
      <c r="C1" s="267"/>
      <c r="G1" s="90" t="s">
        <v>228</v>
      </c>
      <c r="I1" s="29"/>
    </row>
    <row r="2" spans="1:12" ht="172.5" customHeight="1" x14ac:dyDescent="0.2">
      <c r="A2" s="265" t="s">
        <v>229</v>
      </c>
      <c r="B2" s="265"/>
      <c r="C2" s="265"/>
      <c r="D2" s="265"/>
      <c r="E2" s="265"/>
      <c r="F2" s="265"/>
      <c r="G2" s="265"/>
    </row>
    <row r="3" spans="1:12" ht="13.5" thickBot="1" x14ac:dyDescent="0.25">
      <c r="A3" s="266"/>
      <c r="B3" s="266"/>
      <c r="C3" s="266"/>
      <c r="D3" s="266"/>
      <c r="E3" s="266"/>
    </row>
    <row r="4" spans="1:12" ht="30.75" thickBot="1" x14ac:dyDescent="0.25">
      <c r="A4" s="30" t="s">
        <v>45</v>
      </c>
      <c r="B4" s="31" t="s">
        <v>46</v>
      </c>
      <c r="C4" s="31" t="s">
        <v>43</v>
      </c>
      <c r="D4" s="31" t="s">
        <v>17</v>
      </c>
      <c r="E4" s="31" t="s">
        <v>47</v>
      </c>
      <c r="F4" s="31" t="s">
        <v>48</v>
      </c>
      <c r="G4" s="31" t="s">
        <v>49</v>
      </c>
      <c r="H4" s="118"/>
      <c r="I4" s="118"/>
      <c r="J4" s="118"/>
      <c r="K4" s="118"/>
      <c r="L4" s="118"/>
    </row>
    <row r="5" spans="1:12" s="71" customFormat="1" ht="13.5" thickBot="1" x14ac:dyDescent="0.25">
      <c r="A5" s="69">
        <v>1</v>
      </c>
      <c r="B5" s="70">
        <v>2</v>
      </c>
      <c r="C5" s="70">
        <v>3</v>
      </c>
      <c r="D5" s="70">
        <v>4</v>
      </c>
      <c r="E5" s="70">
        <v>5</v>
      </c>
      <c r="F5" s="70">
        <v>6</v>
      </c>
      <c r="G5" s="70">
        <v>7</v>
      </c>
      <c r="H5" s="125"/>
      <c r="I5" s="125"/>
      <c r="J5" s="125"/>
      <c r="K5" s="125"/>
      <c r="L5" s="125"/>
    </row>
    <row r="6" spans="1:12" ht="15" x14ac:dyDescent="0.2">
      <c r="A6" s="36"/>
      <c r="B6" s="37"/>
      <c r="C6" s="38" t="s">
        <v>71</v>
      </c>
      <c r="D6" s="37" t="s">
        <v>51</v>
      </c>
      <c r="E6" s="37" t="s">
        <v>51</v>
      </c>
      <c r="F6" s="37" t="s">
        <v>51</v>
      </c>
      <c r="G6" s="37" t="s">
        <v>51</v>
      </c>
      <c r="H6" s="118"/>
      <c r="I6" s="118"/>
      <c r="J6" s="118"/>
      <c r="K6" s="118"/>
      <c r="L6" s="118"/>
    </row>
    <row r="7" spans="1:12" x14ac:dyDescent="0.2">
      <c r="A7" s="72" t="s">
        <v>72</v>
      </c>
      <c r="B7" s="72"/>
      <c r="C7" s="73" t="s">
        <v>73</v>
      </c>
      <c r="D7" s="74" t="s">
        <v>51</v>
      </c>
      <c r="E7" s="75" t="s">
        <v>51</v>
      </c>
      <c r="F7" s="75" t="s">
        <v>51</v>
      </c>
      <c r="G7" s="76" t="s">
        <v>51</v>
      </c>
      <c r="H7" s="118"/>
      <c r="I7" s="118"/>
      <c r="J7" s="118"/>
      <c r="K7" s="118"/>
      <c r="L7" s="118"/>
    </row>
    <row r="8" spans="1:12" ht="25.5" x14ac:dyDescent="0.2">
      <c r="A8" s="77" t="s">
        <v>74</v>
      </c>
      <c r="B8" s="12" t="s">
        <v>75</v>
      </c>
      <c r="C8" s="78" t="s">
        <v>76</v>
      </c>
      <c r="D8" s="74" t="s">
        <v>77</v>
      </c>
      <c r="E8" s="76">
        <v>300</v>
      </c>
      <c r="F8" s="123"/>
      <c r="G8" s="80">
        <f>E8*F8</f>
        <v>0</v>
      </c>
      <c r="H8" s="118"/>
      <c r="I8" s="118"/>
      <c r="J8" s="118"/>
      <c r="K8" s="118"/>
      <c r="L8" s="118"/>
    </row>
    <row r="9" spans="1:12" ht="38.25" x14ac:dyDescent="0.2">
      <c r="A9" s="77" t="s">
        <v>78</v>
      </c>
      <c r="B9" s="12" t="s">
        <v>79</v>
      </c>
      <c r="C9" s="78" t="s">
        <v>80</v>
      </c>
      <c r="D9" s="74" t="s">
        <v>77</v>
      </c>
      <c r="E9" s="76">
        <v>150</v>
      </c>
      <c r="F9" s="123"/>
      <c r="G9" s="80">
        <f t="shared" ref="G9:G47" si="0">E9*F9</f>
        <v>0</v>
      </c>
      <c r="H9" s="118"/>
      <c r="I9" s="127"/>
      <c r="J9" s="118"/>
      <c r="K9" s="118"/>
      <c r="L9" s="118"/>
    </row>
    <row r="10" spans="1:12" ht="25.5" x14ac:dyDescent="0.2">
      <c r="A10" s="77" t="s">
        <v>81</v>
      </c>
      <c r="B10" s="12" t="s">
        <v>82</v>
      </c>
      <c r="C10" s="78" t="s">
        <v>83</v>
      </c>
      <c r="D10" s="74" t="s">
        <v>84</v>
      </c>
      <c r="E10" s="76">
        <v>150</v>
      </c>
      <c r="F10" s="123"/>
      <c r="G10" s="80">
        <f t="shared" si="0"/>
        <v>0</v>
      </c>
      <c r="H10" s="118"/>
      <c r="I10" s="118"/>
      <c r="J10" s="118"/>
      <c r="K10" s="118"/>
      <c r="L10" s="118"/>
    </row>
    <row r="11" spans="1:12" x14ac:dyDescent="0.2">
      <c r="A11" s="72" t="s">
        <v>85</v>
      </c>
      <c r="B11" s="74" t="s">
        <v>51</v>
      </c>
      <c r="C11" s="73" t="s">
        <v>86</v>
      </c>
      <c r="D11" s="75" t="s">
        <v>51</v>
      </c>
      <c r="E11" s="76" t="s">
        <v>51</v>
      </c>
      <c r="F11" s="81" t="s">
        <v>51</v>
      </c>
      <c r="G11" s="79" t="s">
        <v>51</v>
      </c>
      <c r="H11" s="118"/>
      <c r="I11" s="118"/>
      <c r="J11" s="118"/>
      <c r="K11" s="118"/>
      <c r="L11" s="118"/>
    </row>
    <row r="12" spans="1:12" ht="25.5" x14ac:dyDescent="0.2">
      <c r="A12" s="77" t="s">
        <v>87</v>
      </c>
      <c r="B12" s="12" t="s">
        <v>88</v>
      </c>
      <c r="C12" s="78" t="s">
        <v>89</v>
      </c>
      <c r="D12" s="74" t="s">
        <v>90</v>
      </c>
      <c r="E12" s="76">
        <v>1.5</v>
      </c>
      <c r="F12" s="123"/>
      <c r="G12" s="80">
        <f t="shared" si="0"/>
        <v>0</v>
      </c>
      <c r="H12" s="118"/>
      <c r="I12" s="118"/>
      <c r="J12" s="118"/>
      <c r="K12" s="118"/>
      <c r="L12" s="118"/>
    </row>
    <row r="13" spans="1:12" ht="15" x14ac:dyDescent="0.2">
      <c r="A13" s="77" t="s">
        <v>91</v>
      </c>
      <c r="B13" s="12" t="s">
        <v>92</v>
      </c>
      <c r="C13" s="78" t="s">
        <v>93</v>
      </c>
      <c r="D13" s="74" t="s">
        <v>77</v>
      </c>
      <c r="E13" s="76">
        <v>20</v>
      </c>
      <c r="F13" s="123"/>
      <c r="G13" s="80">
        <f t="shared" si="0"/>
        <v>0</v>
      </c>
      <c r="H13" s="118"/>
      <c r="I13" s="118"/>
      <c r="J13" s="118"/>
      <c r="K13" s="118"/>
      <c r="L13" s="118"/>
    </row>
    <row r="14" spans="1:12" ht="38.25" x14ac:dyDescent="0.2">
      <c r="A14" s="77" t="s">
        <v>94</v>
      </c>
      <c r="B14" s="12" t="s">
        <v>95</v>
      </c>
      <c r="C14" s="78" t="s">
        <v>96</v>
      </c>
      <c r="D14" s="74" t="s">
        <v>84</v>
      </c>
      <c r="E14" s="76">
        <v>60</v>
      </c>
      <c r="F14" s="123"/>
      <c r="G14" s="80">
        <f t="shared" si="0"/>
        <v>0</v>
      </c>
      <c r="H14" s="118"/>
      <c r="I14" s="118"/>
      <c r="J14" s="118"/>
      <c r="K14" s="118"/>
      <c r="L14" s="118"/>
    </row>
    <row r="15" spans="1:12" x14ac:dyDescent="0.2">
      <c r="A15" s="72" t="s">
        <v>97</v>
      </c>
      <c r="B15" s="74" t="s">
        <v>51</v>
      </c>
      <c r="C15" s="73" t="s">
        <v>98</v>
      </c>
      <c r="D15" s="75" t="s">
        <v>51</v>
      </c>
      <c r="E15" s="76" t="s">
        <v>51</v>
      </c>
      <c r="F15" s="81" t="s">
        <v>51</v>
      </c>
      <c r="G15" s="79" t="s">
        <v>51</v>
      </c>
      <c r="H15" s="118"/>
      <c r="I15" s="118"/>
      <c r="J15" s="118"/>
      <c r="K15" s="118"/>
      <c r="L15" s="118"/>
    </row>
    <row r="16" spans="1:12" ht="25.5" x14ac:dyDescent="0.2">
      <c r="A16" s="77" t="s">
        <v>99</v>
      </c>
      <c r="B16" s="12" t="s">
        <v>88</v>
      </c>
      <c r="C16" s="78" t="s">
        <v>100</v>
      </c>
      <c r="D16" s="74" t="s">
        <v>90</v>
      </c>
      <c r="E16" s="76">
        <v>2</v>
      </c>
      <c r="F16" s="123"/>
      <c r="G16" s="80">
        <f t="shared" si="0"/>
        <v>0</v>
      </c>
      <c r="H16" s="118"/>
      <c r="I16" s="118"/>
      <c r="J16" s="118"/>
      <c r="K16" s="118"/>
      <c r="L16" s="118"/>
    </row>
    <row r="17" spans="1:12" ht="25.5" x14ac:dyDescent="0.2">
      <c r="A17" s="77" t="s">
        <v>101</v>
      </c>
      <c r="B17" s="12" t="s">
        <v>92</v>
      </c>
      <c r="C17" s="78" t="s">
        <v>102</v>
      </c>
      <c r="D17" s="74" t="s">
        <v>77</v>
      </c>
      <c r="E17" s="76">
        <v>300</v>
      </c>
      <c r="F17" s="123"/>
      <c r="G17" s="80">
        <f t="shared" si="0"/>
        <v>0</v>
      </c>
      <c r="H17" s="118"/>
      <c r="I17" s="118"/>
      <c r="J17" s="118"/>
      <c r="K17" s="118"/>
      <c r="L17" s="118"/>
    </row>
    <row r="18" spans="1:12" ht="25.5" x14ac:dyDescent="0.2">
      <c r="A18" s="77" t="s">
        <v>103</v>
      </c>
      <c r="B18" s="12" t="s">
        <v>104</v>
      </c>
      <c r="C18" s="78" t="s">
        <v>105</v>
      </c>
      <c r="D18" s="74" t="s">
        <v>77</v>
      </c>
      <c r="E18" s="76">
        <v>60</v>
      </c>
      <c r="F18" s="123"/>
      <c r="G18" s="80">
        <f t="shared" si="0"/>
        <v>0</v>
      </c>
      <c r="H18" s="118"/>
      <c r="I18" s="118"/>
      <c r="J18" s="118"/>
      <c r="K18" s="118"/>
      <c r="L18" s="118"/>
    </row>
    <row r="19" spans="1:12" x14ac:dyDescent="0.2">
      <c r="A19" s="72" t="s">
        <v>106</v>
      </c>
      <c r="B19" s="74"/>
      <c r="C19" s="73" t="s">
        <v>107</v>
      </c>
      <c r="D19" s="75"/>
      <c r="E19" s="76"/>
      <c r="F19" s="81" t="s">
        <v>51</v>
      </c>
      <c r="G19" s="79" t="s">
        <v>51</v>
      </c>
      <c r="H19" s="118"/>
      <c r="I19" s="118"/>
      <c r="J19" s="118"/>
      <c r="K19" s="118"/>
      <c r="L19" s="118"/>
    </row>
    <row r="20" spans="1:12" ht="15" x14ac:dyDescent="0.2">
      <c r="A20" s="77" t="s">
        <v>108</v>
      </c>
      <c r="B20" s="12" t="s">
        <v>88</v>
      </c>
      <c r="C20" s="78" t="s">
        <v>109</v>
      </c>
      <c r="D20" s="74" t="s">
        <v>90</v>
      </c>
      <c r="E20" s="76">
        <v>4</v>
      </c>
      <c r="F20" s="123"/>
      <c r="G20" s="80">
        <f t="shared" si="0"/>
        <v>0</v>
      </c>
      <c r="H20" s="118"/>
      <c r="I20" s="118"/>
      <c r="J20" s="118"/>
      <c r="K20" s="118"/>
      <c r="L20" s="118"/>
    </row>
    <row r="21" spans="1:12" ht="15" x14ac:dyDescent="0.2">
      <c r="A21" s="77" t="s">
        <v>110</v>
      </c>
      <c r="B21" s="12" t="s">
        <v>92</v>
      </c>
      <c r="C21" s="78" t="s">
        <v>111</v>
      </c>
      <c r="D21" s="74" t="s">
        <v>77</v>
      </c>
      <c r="E21" s="76">
        <v>1500</v>
      </c>
      <c r="F21" s="123"/>
      <c r="G21" s="80">
        <f t="shared" si="0"/>
        <v>0</v>
      </c>
      <c r="H21" s="118"/>
      <c r="I21" s="118"/>
      <c r="J21" s="118"/>
      <c r="K21" s="118"/>
      <c r="L21" s="118"/>
    </row>
    <row r="22" spans="1:12" ht="15" x14ac:dyDescent="0.2">
      <c r="A22" s="77" t="s">
        <v>112</v>
      </c>
      <c r="B22" s="12" t="s">
        <v>104</v>
      </c>
      <c r="C22" s="78" t="s">
        <v>113</v>
      </c>
      <c r="D22" s="74" t="s">
        <v>77</v>
      </c>
      <c r="E22" s="76">
        <v>10</v>
      </c>
      <c r="F22" s="123"/>
      <c r="G22" s="80">
        <f t="shared" si="0"/>
        <v>0</v>
      </c>
      <c r="H22" s="118"/>
      <c r="I22" s="118"/>
      <c r="J22" s="118"/>
      <c r="K22" s="118"/>
      <c r="L22" s="118"/>
    </row>
    <row r="23" spans="1:12" x14ac:dyDescent="0.2">
      <c r="A23" s="72" t="s">
        <v>114</v>
      </c>
      <c r="B23" s="74" t="s">
        <v>51</v>
      </c>
      <c r="C23" s="73" t="s">
        <v>23</v>
      </c>
      <c r="D23" s="75" t="s">
        <v>51</v>
      </c>
      <c r="E23" s="76" t="s">
        <v>51</v>
      </c>
      <c r="F23" s="81" t="s">
        <v>51</v>
      </c>
      <c r="G23" s="79" t="s">
        <v>51</v>
      </c>
      <c r="H23" s="118"/>
      <c r="I23" s="118"/>
      <c r="J23" s="118"/>
      <c r="K23" s="118"/>
      <c r="L23" s="118"/>
    </row>
    <row r="24" spans="1:12" ht="51" x14ac:dyDescent="0.2">
      <c r="A24" s="77" t="s">
        <v>115</v>
      </c>
      <c r="B24" s="12" t="s">
        <v>116</v>
      </c>
      <c r="C24" s="78" t="s">
        <v>117</v>
      </c>
      <c r="D24" s="74" t="s">
        <v>77</v>
      </c>
      <c r="E24" s="76">
        <v>90</v>
      </c>
      <c r="F24" s="126"/>
      <c r="G24" s="80">
        <f t="shared" si="0"/>
        <v>0</v>
      </c>
      <c r="H24" s="118"/>
      <c r="I24" s="118"/>
      <c r="J24" s="118"/>
      <c r="K24" s="118"/>
      <c r="L24" s="118"/>
    </row>
    <row r="25" spans="1:12" ht="38.25" x14ac:dyDescent="0.2">
      <c r="A25" s="77" t="s">
        <v>118</v>
      </c>
      <c r="B25" s="12" t="s">
        <v>95</v>
      </c>
      <c r="C25" s="78" t="s">
        <v>119</v>
      </c>
      <c r="D25" s="74" t="s">
        <v>84</v>
      </c>
      <c r="E25" s="76">
        <v>60</v>
      </c>
      <c r="F25" s="123"/>
      <c r="G25" s="80">
        <f t="shared" si="0"/>
        <v>0</v>
      </c>
      <c r="H25" s="118"/>
      <c r="I25" s="118"/>
      <c r="J25" s="118"/>
      <c r="K25" s="118"/>
      <c r="L25" s="118"/>
    </row>
    <row r="26" spans="1:12" x14ac:dyDescent="0.2">
      <c r="A26" s="77" t="s">
        <v>120</v>
      </c>
      <c r="B26" s="12" t="s">
        <v>121</v>
      </c>
      <c r="C26" s="78" t="s">
        <v>122</v>
      </c>
      <c r="D26" s="74" t="s">
        <v>84</v>
      </c>
      <c r="E26" s="76">
        <v>40</v>
      </c>
      <c r="F26" s="123"/>
      <c r="G26" s="80">
        <f t="shared" si="0"/>
        <v>0</v>
      </c>
      <c r="H26" s="118"/>
      <c r="I26" s="118"/>
      <c r="J26" s="118"/>
      <c r="K26" s="118"/>
      <c r="L26" s="118"/>
    </row>
    <row r="27" spans="1:12" x14ac:dyDescent="0.2">
      <c r="A27" s="77" t="s">
        <v>123</v>
      </c>
      <c r="B27" s="12" t="s">
        <v>124</v>
      </c>
      <c r="C27" s="78" t="s">
        <v>125</v>
      </c>
      <c r="D27" s="74" t="s">
        <v>84</v>
      </c>
      <c r="E27" s="76">
        <v>40</v>
      </c>
      <c r="F27" s="123"/>
      <c r="G27" s="80">
        <f t="shared" si="0"/>
        <v>0</v>
      </c>
      <c r="H27" s="118"/>
      <c r="I27" s="118"/>
      <c r="J27" s="118"/>
      <c r="K27" s="118"/>
      <c r="L27" s="118"/>
    </row>
    <row r="28" spans="1:12" ht="25.5" x14ac:dyDescent="0.2">
      <c r="A28" s="77" t="s">
        <v>126</v>
      </c>
      <c r="B28" s="74" t="s">
        <v>127</v>
      </c>
      <c r="C28" s="78" t="s">
        <v>128</v>
      </c>
      <c r="D28" s="74" t="s">
        <v>84</v>
      </c>
      <c r="E28" s="76">
        <v>120</v>
      </c>
      <c r="F28" s="123"/>
      <c r="G28" s="80">
        <f t="shared" si="0"/>
        <v>0</v>
      </c>
      <c r="H28" s="118"/>
      <c r="I28" s="118"/>
      <c r="J28" s="118"/>
      <c r="K28" s="118"/>
      <c r="L28" s="118"/>
    </row>
    <row r="29" spans="1:12" x14ac:dyDescent="0.2">
      <c r="A29" s="72" t="s">
        <v>129</v>
      </c>
      <c r="B29" s="74" t="s">
        <v>51</v>
      </c>
      <c r="C29" s="73" t="s">
        <v>24</v>
      </c>
      <c r="D29" s="75" t="s">
        <v>51</v>
      </c>
      <c r="E29" s="76" t="s">
        <v>51</v>
      </c>
      <c r="F29" s="81" t="s">
        <v>51</v>
      </c>
      <c r="G29" s="79" t="s">
        <v>51</v>
      </c>
      <c r="H29" s="118"/>
      <c r="I29" s="118"/>
      <c r="J29" s="118"/>
      <c r="K29" s="118"/>
      <c r="L29" s="118"/>
    </row>
    <row r="30" spans="1:12" ht="25.5" x14ac:dyDescent="0.2">
      <c r="A30" s="77" t="s">
        <v>130</v>
      </c>
      <c r="B30" s="12" t="s">
        <v>116</v>
      </c>
      <c r="C30" s="78" t="s">
        <v>131</v>
      </c>
      <c r="D30" s="74" t="s">
        <v>77</v>
      </c>
      <c r="E30" s="76">
        <v>9</v>
      </c>
      <c r="F30" s="123"/>
      <c r="G30" s="80">
        <f t="shared" si="0"/>
        <v>0</v>
      </c>
      <c r="H30" s="118"/>
      <c r="I30" s="118"/>
      <c r="J30" s="118"/>
      <c r="K30" s="118"/>
      <c r="L30" s="118"/>
    </row>
    <row r="31" spans="1:12" ht="15" x14ac:dyDescent="0.2">
      <c r="A31" s="77" t="s">
        <v>132</v>
      </c>
      <c r="B31" s="12" t="s">
        <v>133</v>
      </c>
      <c r="C31" s="78" t="s">
        <v>134</v>
      </c>
      <c r="D31" s="74" t="s">
        <v>90</v>
      </c>
      <c r="E31" s="76">
        <v>1</v>
      </c>
      <c r="F31" s="123"/>
      <c r="G31" s="80">
        <f t="shared" si="0"/>
        <v>0</v>
      </c>
      <c r="H31" s="118"/>
      <c r="I31" s="118"/>
      <c r="J31" s="118"/>
      <c r="K31" s="118"/>
      <c r="L31" s="118"/>
    </row>
    <row r="32" spans="1:12" x14ac:dyDescent="0.2">
      <c r="A32" s="77" t="s">
        <v>135</v>
      </c>
      <c r="B32" s="12" t="s">
        <v>133</v>
      </c>
      <c r="C32" s="78" t="s">
        <v>136</v>
      </c>
      <c r="D32" s="74" t="s">
        <v>18</v>
      </c>
      <c r="E32" s="76">
        <v>30</v>
      </c>
      <c r="F32" s="123"/>
      <c r="G32" s="80">
        <f t="shared" si="0"/>
        <v>0</v>
      </c>
      <c r="H32" s="118"/>
      <c r="I32" s="118"/>
      <c r="J32" s="118"/>
      <c r="K32" s="118"/>
      <c r="L32" s="118"/>
    </row>
    <row r="33" spans="1:12" x14ac:dyDescent="0.2">
      <c r="A33" s="72" t="s">
        <v>137</v>
      </c>
      <c r="B33" s="74" t="s">
        <v>51</v>
      </c>
      <c r="C33" s="73" t="s">
        <v>25</v>
      </c>
      <c r="D33" s="75" t="s">
        <v>51</v>
      </c>
      <c r="E33" s="76" t="s">
        <v>51</v>
      </c>
      <c r="F33" s="81" t="s">
        <v>51</v>
      </c>
      <c r="G33" s="79" t="s">
        <v>51</v>
      </c>
      <c r="H33" s="118"/>
      <c r="I33" s="118"/>
      <c r="J33" s="118"/>
      <c r="K33" s="118"/>
      <c r="L33" s="118"/>
    </row>
    <row r="34" spans="1:12" ht="38.25" x14ac:dyDescent="0.2">
      <c r="A34" s="77" t="s">
        <v>138</v>
      </c>
      <c r="B34" s="12" t="s">
        <v>116</v>
      </c>
      <c r="C34" s="78" t="s">
        <v>139</v>
      </c>
      <c r="D34" s="74" t="s">
        <v>77</v>
      </c>
      <c r="E34" s="76">
        <v>6</v>
      </c>
      <c r="F34" s="123"/>
      <c r="G34" s="80">
        <f t="shared" si="0"/>
        <v>0</v>
      </c>
      <c r="H34" s="118"/>
      <c r="I34" s="118"/>
      <c r="J34" s="118"/>
      <c r="K34" s="118"/>
      <c r="L34" s="118"/>
    </row>
    <row r="35" spans="1:12" ht="25.5" x14ac:dyDescent="0.2">
      <c r="A35" s="77" t="s">
        <v>140</v>
      </c>
      <c r="B35" s="74" t="s">
        <v>141</v>
      </c>
      <c r="C35" s="78" t="s">
        <v>142</v>
      </c>
      <c r="D35" s="74" t="s">
        <v>84</v>
      </c>
      <c r="E35" s="76">
        <v>60</v>
      </c>
      <c r="F35" s="123"/>
      <c r="G35" s="80">
        <f t="shared" si="0"/>
        <v>0</v>
      </c>
      <c r="H35" s="118"/>
      <c r="I35" s="118"/>
      <c r="J35" s="118"/>
      <c r="K35" s="118"/>
      <c r="L35" s="118"/>
    </row>
    <row r="36" spans="1:12" x14ac:dyDescent="0.2">
      <c r="A36" s="77" t="s">
        <v>143</v>
      </c>
      <c r="B36" s="74" t="s">
        <v>88</v>
      </c>
      <c r="C36" s="78" t="s">
        <v>144</v>
      </c>
      <c r="D36" s="74" t="s">
        <v>84</v>
      </c>
      <c r="E36" s="76">
        <v>50</v>
      </c>
      <c r="F36" s="123"/>
      <c r="G36" s="80">
        <f t="shared" si="0"/>
        <v>0</v>
      </c>
      <c r="H36" s="118"/>
      <c r="I36" s="118"/>
      <c r="J36" s="118"/>
      <c r="K36" s="118"/>
      <c r="L36" s="118"/>
    </row>
    <row r="37" spans="1:12" x14ac:dyDescent="0.2">
      <c r="A37" s="77" t="s">
        <v>145</v>
      </c>
      <c r="B37" s="74" t="s">
        <v>141</v>
      </c>
      <c r="C37" s="78" t="s">
        <v>146</v>
      </c>
      <c r="D37" s="74" t="s">
        <v>18</v>
      </c>
      <c r="E37" s="76">
        <v>30</v>
      </c>
      <c r="F37" s="123"/>
      <c r="G37" s="80">
        <f t="shared" si="0"/>
        <v>0</v>
      </c>
      <c r="H37" s="118"/>
      <c r="I37" s="118"/>
      <c r="J37" s="118"/>
      <c r="K37" s="118"/>
      <c r="L37" s="118"/>
    </row>
    <row r="38" spans="1:12" ht="34.9" customHeight="1" x14ac:dyDescent="0.2">
      <c r="A38" s="77" t="s">
        <v>147</v>
      </c>
      <c r="B38" s="74" t="s">
        <v>141</v>
      </c>
      <c r="C38" s="78" t="s">
        <v>148</v>
      </c>
      <c r="D38" s="74" t="s">
        <v>18</v>
      </c>
      <c r="E38" s="76">
        <v>30</v>
      </c>
      <c r="F38" s="123"/>
      <c r="G38" s="80">
        <f t="shared" si="0"/>
        <v>0</v>
      </c>
      <c r="H38" s="118"/>
      <c r="I38" s="118"/>
      <c r="J38" s="118"/>
      <c r="K38" s="118"/>
      <c r="L38" s="118"/>
    </row>
    <row r="39" spans="1:12" ht="21" customHeight="1" x14ac:dyDescent="0.2">
      <c r="A39" s="72" t="s">
        <v>149</v>
      </c>
      <c r="B39" s="74" t="s">
        <v>51</v>
      </c>
      <c r="C39" s="73" t="s">
        <v>26</v>
      </c>
      <c r="D39" s="75" t="s">
        <v>51</v>
      </c>
      <c r="E39" s="76" t="s">
        <v>51</v>
      </c>
      <c r="F39" s="81" t="s">
        <v>51</v>
      </c>
      <c r="G39" s="79" t="s">
        <v>51</v>
      </c>
      <c r="H39" s="118"/>
      <c r="I39" s="118"/>
      <c r="J39" s="118"/>
      <c r="K39" s="118"/>
      <c r="L39" s="118"/>
    </row>
    <row r="40" spans="1:12" ht="51" x14ac:dyDescent="0.2">
      <c r="A40" s="77" t="s">
        <v>150</v>
      </c>
      <c r="B40" s="12" t="s">
        <v>151</v>
      </c>
      <c r="C40" s="78" t="s">
        <v>152</v>
      </c>
      <c r="D40" s="74" t="s">
        <v>77</v>
      </c>
      <c r="E40" s="76">
        <v>150</v>
      </c>
      <c r="F40" s="123"/>
      <c r="G40" s="80">
        <f t="shared" si="0"/>
        <v>0</v>
      </c>
      <c r="H40" s="118"/>
      <c r="I40" s="118"/>
      <c r="J40" s="118"/>
      <c r="K40" s="118"/>
      <c r="L40" s="118"/>
    </row>
    <row r="41" spans="1:12" ht="25.5" x14ac:dyDescent="0.2">
      <c r="A41" s="77" t="s">
        <v>153</v>
      </c>
      <c r="B41" s="74" t="s">
        <v>154</v>
      </c>
      <c r="C41" s="78" t="s">
        <v>155</v>
      </c>
      <c r="D41" s="74" t="s">
        <v>77</v>
      </c>
      <c r="E41" s="76">
        <v>150</v>
      </c>
      <c r="F41" s="123"/>
      <c r="G41" s="80">
        <f t="shared" si="0"/>
        <v>0</v>
      </c>
      <c r="H41" s="118"/>
      <c r="I41" s="118"/>
      <c r="J41" s="118"/>
      <c r="K41" s="118"/>
      <c r="L41" s="118"/>
    </row>
    <row r="42" spans="1:12" x14ac:dyDescent="0.2">
      <c r="A42" s="77" t="s">
        <v>156</v>
      </c>
      <c r="B42" s="74" t="s">
        <v>154</v>
      </c>
      <c r="C42" s="78" t="s">
        <v>157</v>
      </c>
      <c r="D42" s="74" t="s">
        <v>84</v>
      </c>
      <c r="E42" s="76">
        <v>90</v>
      </c>
      <c r="F42" s="123"/>
      <c r="G42" s="80">
        <f t="shared" si="0"/>
        <v>0</v>
      </c>
      <c r="H42" s="118"/>
      <c r="I42" s="118"/>
      <c r="J42" s="118"/>
      <c r="K42" s="118"/>
      <c r="L42" s="118"/>
    </row>
    <row r="43" spans="1:12" ht="15" x14ac:dyDescent="0.2">
      <c r="A43" s="77" t="s">
        <v>158</v>
      </c>
      <c r="B43" s="74" t="s">
        <v>159</v>
      </c>
      <c r="C43" s="78" t="s">
        <v>160</v>
      </c>
      <c r="D43" s="74" t="s">
        <v>90</v>
      </c>
      <c r="E43" s="76">
        <v>60</v>
      </c>
      <c r="F43" s="123"/>
      <c r="G43" s="80">
        <f t="shared" si="0"/>
        <v>0</v>
      </c>
      <c r="H43" s="118"/>
      <c r="I43" s="118"/>
      <c r="J43" s="118"/>
      <c r="K43" s="118"/>
      <c r="L43" s="118"/>
    </row>
    <row r="44" spans="1:12" ht="25.5" x14ac:dyDescent="0.2">
      <c r="A44" s="77" t="s">
        <v>161</v>
      </c>
      <c r="B44" s="74" t="s">
        <v>116</v>
      </c>
      <c r="C44" s="78" t="s">
        <v>162</v>
      </c>
      <c r="D44" s="74" t="s">
        <v>77</v>
      </c>
      <c r="E44" s="76">
        <v>15</v>
      </c>
      <c r="F44" s="123"/>
      <c r="G44" s="80">
        <f t="shared" si="0"/>
        <v>0</v>
      </c>
      <c r="H44" s="118"/>
      <c r="I44" s="118"/>
      <c r="J44" s="118"/>
      <c r="K44" s="118"/>
      <c r="L44" s="118"/>
    </row>
    <row r="45" spans="1:12" ht="25.5" x14ac:dyDescent="0.2">
      <c r="A45" s="77" t="s">
        <v>163</v>
      </c>
      <c r="B45" s="74" t="s">
        <v>88</v>
      </c>
      <c r="C45" s="78" t="s">
        <v>164</v>
      </c>
      <c r="D45" s="74" t="s">
        <v>90</v>
      </c>
      <c r="E45" s="76">
        <v>6</v>
      </c>
      <c r="F45" s="123"/>
      <c r="G45" s="80">
        <f t="shared" si="0"/>
        <v>0</v>
      </c>
      <c r="H45" s="118"/>
      <c r="I45" s="118"/>
      <c r="J45" s="118"/>
      <c r="K45" s="118"/>
      <c r="L45" s="118"/>
    </row>
    <row r="46" spans="1:12" ht="25.5" x14ac:dyDescent="0.2">
      <c r="A46" s="77" t="s">
        <v>165</v>
      </c>
      <c r="B46" s="74" t="s">
        <v>166</v>
      </c>
      <c r="C46" s="78" t="s">
        <v>167</v>
      </c>
      <c r="D46" s="74" t="s">
        <v>90</v>
      </c>
      <c r="E46" s="76">
        <v>90</v>
      </c>
      <c r="F46" s="123"/>
      <c r="G46" s="80">
        <f t="shared" si="0"/>
        <v>0</v>
      </c>
      <c r="H46" s="118"/>
      <c r="I46" s="118"/>
      <c r="J46" s="118"/>
      <c r="K46" s="118"/>
      <c r="L46" s="118"/>
    </row>
    <row r="47" spans="1:12" ht="15.75" thickBot="1" x14ac:dyDescent="0.25">
      <c r="A47" s="82" t="s">
        <v>168</v>
      </c>
      <c r="B47" s="83" t="s">
        <v>169</v>
      </c>
      <c r="C47" s="84" t="s">
        <v>170</v>
      </c>
      <c r="D47" s="83" t="s">
        <v>90</v>
      </c>
      <c r="E47" s="85">
        <v>50</v>
      </c>
      <c r="F47" s="124"/>
      <c r="G47" s="80">
        <f t="shared" si="0"/>
        <v>0</v>
      </c>
      <c r="H47" s="118"/>
      <c r="I47" s="118"/>
      <c r="J47" s="118"/>
      <c r="K47" s="118"/>
      <c r="L47" s="118"/>
    </row>
    <row r="48" spans="1:12" ht="16.5" customHeight="1" thickBot="1" x14ac:dyDescent="0.25">
      <c r="A48" s="260" t="s">
        <v>41</v>
      </c>
      <c r="B48" s="261"/>
      <c r="C48" s="261"/>
      <c r="D48" s="261"/>
      <c r="E48" s="261"/>
      <c r="F48" s="262"/>
      <c r="G48" s="86">
        <f>SUM(G8:G47)</f>
        <v>0</v>
      </c>
      <c r="H48" s="118"/>
      <c r="I48" s="118"/>
      <c r="J48" s="118"/>
      <c r="K48" s="118"/>
      <c r="L48" s="118"/>
    </row>
    <row r="49" spans="1:12" ht="105.75" customHeight="1" x14ac:dyDescent="0.2">
      <c r="A49" s="114"/>
      <c r="B49" s="115" t="s">
        <v>214</v>
      </c>
      <c r="C49" s="116"/>
      <c r="D49" s="116"/>
      <c r="E49" s="116"/>
      <c r="F49" s="115" t="s">
        <v>70</v>
      </c>
      <c r="G49" s="117"/>
      <c r="H49" s="118"/>
      <c r="I49" s="118"/>
      <c r="J49" s="118"/>
      <c r="K49" s="118"/>
      <c r="L49" s="118"/>
    </row>
    <row r="50" spans="1:12" x14ac:dyDescent="0.2">
      <c r="A50" s="87"/>
      <c r="B50" s="88" t="s">
        <v>212</v>
      </c>
      <c r="C50" s="88"/>
      <c r="D50" s="88"/>
      <c r="E50" s="88"/>
      <c r="F50" s="88" t="s">
        <v>213</v>
      </c>
      <c r="G50" s="89"/>
    </row>
    <row r="51" spans="1:12" x14ac:dyDescent="0.2">
      <c r="A51" s="87"/>
      <c r="B51" s="88"/>
      <c r="C51" s="68"/>
      <c r="D51" s="88"/>
      <c r="E51" s="88"/>
    </row>
    <row r="52" spans="1:12" x14ac:dyDescent="0.2">
      <c r="A52" s="87"/>
      <c r="B52" s="88"/>
      <c r="C52" s="68"/>
      <c r="D52" s="88"/>
      <c r="E52" s="88"/>
    </row>
    <row r="53" spans="1:12" x14ac:dyDescent="0.2">
      <c r="A53" s="87"/>
      <c r="B53" s="88"/>
      <c r="C53" s="68"/>
      <c r="D53" s="88"/>
      <c r="E53" s="88"/>
    </row>
    <row r="54" spans="1:12" x14ac:dyDescent="0.2">
      <c r="A54" s="87"/>
      <c r="B54" s="88"/>
      <c r="C54" s="68"/>
      <c r="D54" s="88"/>
      <c r="E54" s="88"/>
    </row>
    <row r="55" spans="1:12" x14ac:dyDescent="0.2">
      <c r="A55" s="87"/>
      <c r="B55" s="88"/>
      <c r="C55" s="68"/>
      <c r="D55" s="88"/>
      <c r="E55" s="88"/>
    </row>
    <row r="56" spans="1:12" x14ac:dyDescent="0.2">
      <c r="A56" s="87"/>
      <c r="B56" s="88"/>
      <c r="C56" s="68"/>
      <c r="D56" s="88"/>
      <c r="E56" s="88"/>
    </row>
    <row r="57" spans="1:12" x14ac:dyDescent="0.2">
      <c r="A57" s="87"/>
      <c r="B57" s="88"/>
      <c r="C57" s="68"/>
      <c r="D57" s="88"/>
      <c r="E57" s="88"/>
    </row>
    <row r="58" spans="1:12" x14ac:dyDescent="0.2">
      <c r="A58" s="87"/>
      <c r="B58" s="88"/>
      <c r="C58" s="68"/>
      <c r="D58" s="88"/>
      <c r="E58" s="88"/>
    </row>
    <row r="59" spans="1:12" x14ac:dyDescent="0.2">
      <c r="A59" s="87"/>
      <c r="B59" s="88"/>
      <c r="C59" s="68"/>
      <c r="D59" s="88"/>
      <c r="E59" s="88"/>
    </row>
    <row r="60" spans="1:12" x14ac:dyDescent="0.2">
      <c r="A60" s="87"/>
      <c r="B60" s="88"/>
      <c r="C60" s="68"/>
      <c r="D60" s="88"/>
      <c r="E60" s="88"/>
    </row>
    <row r="61" spans="1:12" x14ac:dyDescent="0.2">
      <c r="A61" s="87"/>
      <c r="B61" s="88"/>
      <c r="C61" s="68"/>
      <c r="D61" s="88"/>
      <c r="E61" s="88"/>
    </row>
    <row r="62" spans="1:12" x14ac:dyDescent="0.2">
      <c r="A62" s="87"/>
      <c r="B62" s="88"/>
      <c r="C62" s="68"/>
      <c r="D62" s="88"/>
      <c r="E62" s="88"/>
    </row>
    <row r="63" spans="1:12" x14ac:dyDescent="0.2">
      <c r="A63" s="87"/>
      <c r="B63" s="88"/>
      <c r="C63" s="68"/>
      <c r="D63" s="88"/>
      <c r="E63" s="88"/>
    </row>
    <row r="64" spans="1:12" x14ac:dyDescent="0.2">
      <c r="A64" s="87"/>
      <c r="B64" s="88"/>
      <c r="C64" s="68"/>
      <c r="D64" s="88"/>
      <c r="E64" s="88"/>
    </row>
    <row r="65" spans="1:5" x14ac:dyDescent="0.2">
      <c r="A65" s="87"/>
      <c r="B65" s="88"/>
      <c r="C65" s="68"/>
      <c r="D65" s="88"/>
      <c r="E65" s="88"/>
    </row>
    <row r="66" spans="1:5" x14ac:dyDescent="0.2">
      <c r="A66" s="87"/>
      <c r="B66" s="88"/>
      <c r="C66" s="68"/>
      <c r="D66" s="88"/>
      <c r="E66" s="88"/>
    </row>
    <row r="67" spans="1:5" x14ac:dyDescent="0.2">
      <c r="A67" s="87"/>
      <c r="B67" s="88"/>
      <c r="C67" s="68"/>
      <c r="D67" s="88"/>
      <c r="E67" s="88"/>
    </row>
    <row r="68" spans="1:5" x14ac:dyDescent="0.2">
      <c r="A68" s="87"/>
      <c r="B68" s="88"/>
      <c r="C68" s="68"/>
      <c r="D68" s="88"/>
      <c r="E68" s="88"/>
    </row>
    <row r="69" spans="1:5" x14ac:dyDescent="0.2">
      <c r="A69" s="87"/>
      <c r="B69" s="88"/>
      <c r="C69" s="68"/>
      <c r="D69" s="88"/>
      <c r="E69" s="88"/>
    </row>
    <row r="70" spans="1:5" x14ac:dyDescent="0.2">
      <c r="A70" s="87"/>
      <c r="B70" s="88"/>
      <c r="C70" s="68"/>
      <c r="D70" s="88"/>
      <c r="E70" s="88"/>
    </row>
    <row r="71" spans="1:5" x14ac:dyDescent="0.2">
      <c r="A71" s="87"/>
      <c r="B71" s="88"/>
      <c r="C71" s="68"/>
      <c r="D71" s="88"/>
      <c r="E71" s="88"/>
    </row>
    <row r="72" spans="1:5" x14ac:dyDescent="0.2">
      <c r="A72" s="87"/>
      <c r="B72" s="88"/>
      <c r="C72" s="68"/>
      <c r="D72" s="88"/>
      <c r="E72" s="88"/>
    </row>
    <row r="73" spans="1:5" x14ac:dyDescent="0.2">
      <c r="A73" s="87"/>
      <c r="B73" s="88"/>
      <c r="C73" s="68"/>
      <c r="D73" s="88"/>
      <c r="E73" s="88"/>
    </row>
    <row r="74" spans="1:5" x14ac:dyDescent="0.2">
      <c r="A74" s="87"/>
      <c r="B74" s="88"/>
      <c r="C74" s="68"/>
      <c r="D74" s="88"/>
      <c r="E74" s="88"/>
    </row>
    <row r="75" spans="1:5" x14ac:dyDescent="0.2">
      <c r="A75" s="87"/>
      <c r="B75" s="88"/>
      <c r="C75" s="68"/>
      <c r="D75" s="88"/>
      <c r="E75" s="88"/>
    </row>
    <row r="76" spans="1:5" x14ac:dyDescent="0.2">
      <c r="A76" s="87"/>
      <c r="B76" s="88"/>
      <c r="C76" s="68"/>
      <c r="D76" s="88"/>
      <c r="E76" s="88"/>
    </row>
    <row r="77" spans="1:5" x14ac:dyDescent="0.2">
      <c r="A77" s="87"/>
      <c r="B77" s="88"/>
      <c r="C77" s="68"/>
      <c r="D77" s="88"/>
      <c r="E77" s="88"/>
    </row>
    <row r="78" spans="1:5" x14ac:dyDescent="0.2">
      <c r="A78" s="87"/>
      <c r="B78" s="88"/>
      <c r="C78" s="68"/>
      <c r="D78" s="88"/>
      <c r="E78" s="88"/>
    </row>
    <row r="79" spans="1:5" x14ac:dyDescent="0.2">
      <c r="A79" s="87"/>
      <c r="B79" s="88"/>
      <c r="C79" s="68"/>
      <c r="D79" s="88"/>
      <c r="E79" s="88"/>
    </row>
    <row r="80" spans="1:5" x14ac:dyDescent="0.2">
      <c r="A80" s="87"/>
      <c r="B80" s="88"/>
      <c r="C80" s="68"/>
      <c r="D80" s="88"/>
      <c r="E80" s="88"/>
    </row>
    <row r="81" spans="1:5" x14ac:dyDescent="0.2">
      <c r="A81" s="87"/>
      <c r="B81" s="88"/>
      <c r="C81" s="68"/>
      <c r="D81" s="88"/>
      <c r="E81" s="88"/>
    </row>
    <row r="82" spans="1:5" x14ac:dyDescent="0.2">
      <c r="A82" s="87"/>
      <c r="B82" s="88"/>
      <c r="C82" s="68"/>
      <c r="D82" s="88"/>
      <c r="E82" s="88"/>
    </row>
    <row r="83" spans="1:5" x14ac:dyDescent="0.2">
      <c r="A83" s="87"/>
      <c r="B83" s="88"/>
      <c r="C83" s="68"/>
      <c r="D83" s="88"/>
      <c r="E83" s="88"/>
    </row>
    <row r="84" spans="1:5" x14ac:dyDescent="0.2">
      <c r="A84" s="87"/>
      <c r="B84" s="88"/>
      <c r="C84" s="68"/>
      <c r="D84" s="88"/>
      <c r="E84" s="88"/>
    </row>
    <row r="85" spans="1:5" x14ac:dyDescent="0.2">
      <c r="A85" s="87"/>
      <c r="B85" s="88"/>
      <c r="C85" s="68"/>
      <c r="D85" s="88"/>
      <c r="E85" s="88"/>
    </row>
    <row r="86" spans="1:5" x14ac:dyDescent="0.2">
      <c r="A86" s="87"/>
      <c r="B86" s="88"/>
      <c r="C86" s="68"/>
      <c r="D86" s="88"/>
      <c r="E86" s="88"/>
    </row>
    <row r="87" spans="1:5" x14ac:dyDescent="0.2">
      <c r="A87" s="87"/>
      <c r="B87" s="88"/>
      <c r="C87" s="68"/>
      <c r="D87" s="88"/>
      <c r="E87" s="88"/>
    </row>
    <row r="88" spans="1:5" x14ac:dyDescent="0.2">
      <c r="A88" s="87"/>
      <c r="B88" s="88"/>
      <c r="C88" s="68"/>
      <c r="D88" s="88"/>
      <c r="E88" s="88"/>
    </row>
    <row r="89" spans="1:5" x14ac:dyDescent="0.2">
      <c r="A89" s="87"/>
      <c r="B89" s="88"/>
      <c r="C89" s="68"/>
      <c r="D89" s="88"/>
      <c r="E89" s="88"/>
    </row>
    <row r="90" spans="1:5" x14ac:dyDescent="0.2">
      <c r="A90" s="87"/>
      <c r="B90" s="88"/>
      <c r="C90" s="68"/>
      <c r="D90" s="88"/>
      <c r="E90" s="88"/>
    </row>
    <row r="91" spans="1:5" x14ac:dyDescent="0.2">
      <c r="A91" s="87"/>
      <c r="B91" s="88"/>
      <c r="C91" s="68"/>
      <c r="D91" s="88"/>
      <c r="E91" s="88"/>
    </row>
    <row r="92" spans="1:5" x14ac:dyDescent="0.2">
      <c r="A92" s="87"/>
      <c r="B92" s="88"/>
      <c r="C92" s="68"/>
      <c r="D92" s="88"/>
      <c r="E92" s="88"/>
    </row>
    <row r="93" spans="1:5" x14ac:dyDescent="0.2">
      <c r="A93" s="87"/>
      <c r="B93" s="88"/>
      <c r="C93" s="68"/>
      <c r="D93" s="88"/>
      <c r="E93" s="88"/>
    </row>
    <row r="94" spans="1:5" x14ac:dyDescent="0.2">
      <c r="A94" s="87"/>
      <c r="B94" s="88"/>
      <c r="C94" s="68"/>
      <c r="D94" s="88"/>
      <c r="E94" s="88"/>
    </row>
    <row r="95" spans="1:5" x14ac:dyDescent="0.2">
      <c r="A95" s="87"/>
      <c r="B95" s="88"/>
      <c r="C95" s="68"/>
      <c r="D95" s="88"/>
      <c r="E95" s="88"/>
    </row>
    <row r="96" spans="1:5" x14ac:dyDescent="0.2">
      <c r="A96" s="87"/>
      <c r="B96" s="88"/>
      <c r="C96" s="68"/>
      <c r="D96" s="88"/>
      <c r="E96" s="88"/>
    </row>
    <row r="97" spans="1:5" x14ac:dyDescent="0.2">
      <c r="A97" s="87"/>
      <c r="B97" s="88"/>
      <c r="C97" s="68"/>
      <c r="D97" s="88"/>
      <c r="E97" s="88"/>
    </row>
    <row r="98" spans="1:5" x14ac:dyDescent="0.2">
      <c r="A98" s="87"/>
      <c r="B98" s="88"/>
      <c r="C98" s="68"/>
      <c r="D98" s="88"/>
      <c r="E98" s="88"/>
    </row>
    <row r="99" spans="1:5" x14ac:dyDescent="0.2">
      <c r="A99" s="87"/>
      <c r="B99" s="88"/>
      <c r="C99" s="68"/>
      <c r="D99" s="88"/>
      <c r="E99" s="88"/>
    </row>
    <row r="100" spans="1:5" x14ac:dyDescent="0.2">
      <c r="A100" s="87"/>
      <c r="B100" s="88"/>
      <c r="C100" s="68"/>
      <c r="D100" s="88"/>
      <c r="E100" s="88"/>
    </row>
    <row r="101" spans="1:5" x14ac:dyDescent="0.2">
      <c r="A101" s="87"/>
      <c r="B101" s="88"/>
      <c r="C101" s="68"/>
      <c r="D101" s="88"/>
      <c r="E101" s="88"/>
    </row>
    <row r="102" spans="1:5" x14ac:dyDescent="0.2">
      <c r="A102" s="87"/>
      <c r="B102" s="88"/>
      <c r="C102" s="68"/>
      <c r="D102" s="88"/>
      <c r="E102" s="88"/>
    </row>
    <row r="103" spans="1:5" x14ac:dyDescent="0.2">
      <c r="A103" s="87"/>
      <c r="B103" s="88"/>
      <c r="C103" s="88"/>
      <c r="D103" s="88"/>
      <c r="E103" s="88"/>
    </row>
    <row r="104" spans="1:5" x14ac:dyDescent="0.2">
      <c r="A104" s="87"/>
      <c r="B104" s="88"/>
      <c r="C104" s="88"/>
      <c r="D104" s="88"/>
      <c r="E104" s="88"/>
    </row>
    <row r="105" spans="1:5" x14ac:dyDescent="0.2">
      <c r="A105" s="87"/>
      <c r="B105" s="88"/>
      <c r="C105" s="88"/>
      <c r="D105" s="88"/>
      <c r="E105" s="88"/>
    </row>
    <row r="106" spans="1:5" x14ac:dyDescent="0.2">
      <c r="A106" s="87"/>
      <c r="B106" s="88"/>
      <c r="C106" s="88"/>
      <c r="D106" s="88"/>
      <c r="E106" s="88"/>
    </row>
    <row r="107" spans="1:5" x14ac:dyDescent="0.2">
      <c r="A107" s="87"/>
      <c r="B107" s="88"/>
      <c r="C107" s="88"/>
      <c r="D107" s="88"/>
      <c r="E107" s="88"/>
    </row>
    <row r="108" spans="1:5" x14ac:dyDescent="0.2">
      <c r="A108" s="87"/>
      <c r="B108" s="88"/>
      <c r="C108" s="88"/>
      <c r="D108" s="88"/>
      <c r="E108" s="88"/>
    </row>
    <row r="109" spans="1:5" x14ac:dyDescent="0.2">
      <c r="A109" s="87"/>
      <c r="B109" s="88"/>
      <c r="C109" s="88"/>
      <c r="D109" s="88"/>
      <c r="E109" s="88"/>
    </row>
    <row r="110" spans="1:5" x14ac:dyDescent="0.2">
      <c r="A110" s="87"/>
      <c r="B110" s="88"/>
      <c r="C110" s="88"/>
      <c r="D110" s="88"/>
      <c r="E110" s="88"/>
    </row>
    <row r="111" spans="1:5" x14ac:dyDescent="0.2">
      <c r="A111" s="87"/>
      <c r="B111" s="88"/>
      <c r="C111" s="88"/>
      <c r="D111" s="88"/>
      <c r="E111" s="88"/>
    </row>
    <row r="112" spans="1:5" x14ac:dyDescent="0.2">
      <c r="A112" s="87"/>
      <c r="B112" s="88"/>
      <c r="C112" s="88"/>
      <c r="D112" s="88"/>
      <c r="E112" s="88"/>
    </row>
    <row r="113" spans="1:5" x14ac:dyDescent="0.2">
      <c r="A113" s="87"/>
      <c r="B113" s="88"/>
      <c r="C113" s="88"/>
      <c r="D113" s="88"/>
      <c r="E113" s="88"/>
    </row>
    <row r="114" spans="1:5" x14ac:dyDescent="0.2">
      <c r="A114" s="87"/>
      <c r="B114" s="88"/>
      <c r="C114" s="88"/>
      <c r="D114" s="88"/>
      <c r="E114" s="88"/>
    </row>
    <row r="115" spans="1:5" x14ac:dyDescent="0.2">
      <c r="A115" s="87"/>
      <c r="B115" s="88"/>
      <c r="C115" s="88"/>
      <c r="D115" s="88"/>
      <c r="E115" s="88"/>
    </row>
    <row r="116" spans="1:5" x14ac:dyDescent="0.2">
      <c r="A116" s="87"/>
      <c r="B116" s="88"/>
      <c r="C116" s="88"/>
      <c r="D116" s="88"/>
      <c r="E116" s="88"/>
    </row>
    <row r="117" spans="1:5" x14ac:dyDescent="0.2">
      <c r="A117" s="87"/>
      <c r="B117" s="88"/>
      <c r="C117" s="88"/>
      <c r="D117" s="88"/>
      <c r="E117" s="88"/>
    </row>
    <row r="118" spans="1:5" x14ac:dyDescent="0.2">
      <c r="A118" s="87"/>
      <c r="B118" s="88"/>
      <c r="C118" s="88"/>
      <c r="D118" s="88"/>
      <c r="E118" s="88"/>
    </row>
    <row r="119" spans="1:5" x14ac:dyDescent="0.2">
      <c r="A119" s="87"/>
      <c r="B119" s="88"/>
      <c r="C119" s="88"/>
      <c r="D119" s="88"/>
      <c r="E119" s="88"/>
    </row>
    <row r="120" spans="1:5" x14ac:dyDescent="0.2">
      <c r="A120" s="87"/>
      <c r="B120" s="88"/>
      <c r="C120" s="88"/>
      <c r="D120" s="88"/>
      <c r="E120" s="88"/>
    </row>
    <row r="121" spans="1:5" x14ac:dyDescent="0.2">
      <c r="A121" s="87"/>
      <c r="B121" s="88"/>
      <c r="C121" s="88"/>
      <c r="D121" s="88"/>
      <c r="E121" s="88"/>
    </row>
    <row r="122" spans="1:5" x14ac:dyDescent="0.2">
      <c r="A122" s="87"/>
      <c r="B122" s="88"/>
      <c r="C122" s="88"/>
      <c r="D122" s="88"/>
      <c r="E122" s="88"/>
    </row>
    <row r="123" spans="1:5" x14ac:dyDescent="0.2">
      <c r="A123" s="87"/>
      <c r="B123" s="88"/>
      <c r="C123" s="88"/>
      <c r="D123" s="88"/>
      <c r="E123" s="88"/>
    </row>
    <row r="124" spans="1:5" x14ac:dyDescent="0.2">
      <c r="A124" s="87"/>
      <c r="B124" s="88"/>
      <c r="C124" s="88"/>
      <c r="D124" s="88"/>
      <c r="E124" s="88"/>
    </row>
    <row r="125" spans="1:5" x14ac:dyDescent="0.2">
      <c r="A125" s="87"/>
      <c r="B125" s="88"/>
      <c r="C125" s="88"/>
      <c r="D125" s="88"/>
      <c r="E125" s="88"/>
    </row>
    <row r="126" spans="1:5" x14ac:dyDescent="0.2">
      <c r="A126" s="87"/>
      <c r="B126" s="88"/>
      <c r="C126" s="88"/>
      <c r="D126" s="88"/>
      <c r="E126" s="88"/>
    </row>
    <row r="127" spans="1:5" x14ac:dyDescent="0.2">
      <c r="A127" s="87"/>
      <c r="B127" s="88"/>
      <c r="C127" s="88"/>
      <c r="D127" s="88"/>
      <c r="E127" s="88"/>
    </row>
    <row r="128" spans="1:5" x14ac:dyDescent="0.2">
      <c r="A128" s="87"/>
      <c r="B128" s="88"/>
      <c r="C128" s="88"/>
      <c r="D128" s="88"/>
      <c r="E128" s="88"/>
    </row>
    <row r="129" spans="1:5" x14ac:dyDescent="0.2">
      <c r="A129" s="87"/>
      <c r="B129" s="88"/>
      <c r="C129" s="88"/>
      <c r="D129" s="88"/>
      <c r="E129" s="88"/>
    </row>
    <row r="130" spans="1:5" x14ac:dyDescent="0.2">
      <c r="A130" s="87"/>
      <c r="B130" s="88"/>
      <c r="C130" s="88"/>
      <c r="D130" s="88"/>
      <c r="E130" s="88"/>
    </row>
    <row r="131" spans="1:5" x14ac:dyDescent="0.2">
      <c r="A131" s="87"/>
      <c r="B131" s="88"/>
      <c r="C131" s="88"/>
      <c r="D131" s="88"/>
      <c r="E131" s="88"/>
    </row>
    <row r="132" spans="1:5" x14ac:dyDescent="0.2">
      <c r="A132" s="87"/>
      <c r="B132" s="88"/>
      <c r="C132" s="88"/>
      <c r="D132" s="88"/>
      <c r="E132" s="88"/>
    </row>
    <row r="133" spans="1:5" x14ac:dyDescent="0.2">
      <c r="A133" s="87"/>
      <c r="B133" s="88"/>
      <c r="C133" s="88"/>
      <c r="D133" s="88"/>
      <c r="E133" s="88"/>
    </row>
    <row r="134" spans="1:5" x14ac:dyDescent="0.2">
      <c r="A134" s="87"/>
      <c r="B134" s="88"/>
      <c r="C134" s="88"/>
      <c r="D134" s="88"/>
      <c r="E134" s="88"/>
    </row>
    <row r="135" spans="1:5" x14ac:dyDescent="0.2">
      <c r="A135" s="87"/>
      <c r="B135" s="88"/>
      <c r="C135" s="88"/>
      <c r="D135" s="88"/>
      <c r="E135" s="88"/>
    </row>
    <row r="136" spans="1:5" x14ac:dyDescent="0.2">
      <c r="A136" s="87"/>
      <c r="B136" s="88"/>
      <c r="C136" s="88"/>
      <c r="D136" s="88"/>
      <c r="E136" s="88"/>
    </row>
    <row r="137" spans="1:5" x14ac:dyDescent="0.2">
      <c r="A137" s="87"/>
      <c r="B137" s="88"/>
      <c r="C137" s="88"/>
      <c r="D137" s="88"/>
      <c r="E137" s="88"/>
    </row>
    <row r="138" spans="1:5" x14ac:dyDescent="0.2">
      <c r="A138" s="87"/>
      <c r="B138" s="88"/>
      <c r="C138" s="88"/>
      <c r="D138" s="88"/>
      <c r="E138" s="88"/>
    </row>
    <row r="139" spans="1:5" x14ac:dyDescent="0.2">
      <c r="A139" s="87"/>
      <c r="B139" s="88"/>
      <c r="C139" s="88"/>
      <c r="D139" s="88"/>
      <c r="E139" s="88"/>
    </row>
    <row r="140" spans="1:5" x14ac:dyDescent="0.2">
      <c r="A140" s="87"/>
      <c r="B140" s="88"/>
      <c r="C140" s="88"/>
      <c r="D140" s="88"/>
      <c r="E140" s="88"/>
    </row>
    <row r="141" spans="1:5" x14ac:dyDescent="0.2">
      <c r="A141" s="87"/>
      <c r="B141" s="88"/>
      <c r="C141" s="88"/>
      <c r="D141" s="88"/>
      <c r="E141" s="88"/>
    </row>
    <row r="142" spans="1:5" x14ac:dyDescent="0.2">
      <c r="A142" s="87"/>
      <c r="B142" s="88"/>
      <c r="C142" s="88"/>
      <c r="D142" s="88"/>
      <c r="E142" s="88"/>
    </row>
    <row r="143" spans="1:5" x14ac:dyDescent="0.2">
      <c r="A143" s="87"/>
      <c r="B143" s="88"/>
      <c r="C143" s="88"/>
      <c r="D143" s="88"/>
      <c r="E143" s="88"/>
    </row>
    <row r="144" spans="1:5" x14ac:dyDescent="0.2">
      <c r="A144" s="87"/>
      <c r="B144" s="88"/>
      <c r="C144" s="88"/>
      <c r="D144" s="88"/>
      <c r="E144" s="88"/>
    </row>
    <row r="145" spans="1:5" x14ac:dyDescent="0.2">
      <c r="A145" s="87"/>
      <c r="B145" s="88"/>
      <c r="C145" s="88"/>
      <c r="D145" s="88"/>
      <c r="E145" s="88"/>
    </row>
    <row r="146" spans="1:5" x14ac:dyDescent="0.2">
      <c r="A146" s="87"/>
      <c r="B146" s="88"/>
      <c r="C146" s="88"/>
      <c r="D146" s="88"/>
      <c r="E146" s="88"/>
    </row>
    <row r="147" spans="1:5" x14ac:dyDescent="0.2">
      <c r="A147" s="87"/>
      <c r="B147" s="88"/>
      <c r="C147" s="88"/>
      <c r="D147" s="88"/>
      <c r="E147" s="88"/>
    </row>
    <row r="148" spans="1:5" x14ac:dyDescent="0.2">
      <c r="A148" s="87"/>
      <c r="B148" s="88"/>
      <c r="C148" s="88"/>
      <c r="D148" s="88"/>
      <c r="E148" s="88"/>
    </row>
    <row r="149" spans="1:5" x14ac:dyDescent="0.2">
      <c r="A149" s="87"/>
      <c r="B149" s="88"/>
      <c r="C149" s="88"/>
      <c r="D149" s="88"/>
      <c r="E149" s="88"/>
    </row>
    <row r="150" spans="1:5" x14ac:dyDescent="0.2">
      <c r="A150" s="87"/>
      <c r="B150" s="88"/>
      <c r="C150" s="88"/>
      <c r="D150" s="88"/>
      <c r="E150" s="88"/>
    </row>
    <row r="151" spans="1:5" x14ac:dyDescent="0.2">
      <c r="A151" s="87"/>
      <c r="B151" s="88"/>
      <c r="C151" s="88"/>
      <c r="D151" s="88"/>
      <c r="E151" s="88"/>
    </row>
    <row r="152" spans="1:5" x14ac:dyDescent="0.2">
      <c r="A152" s="87"/>
      <c r="B152" s="88"/>
      <c r="C152" s="88"/>
      <c r="D152" s="88"/>
      <c r="E152" s="88"/>
    </row>
    <row r="153" spans="1:5" x14ac:dyDescent="0.2">
      <c r="A153" s="87"/>
      <c r="B153" s="88"/>
      <c r="C153" s="88"/>
      <c r="D153" s="88"/>
      <c r="E153" s="88"/>
    </row>
    <row r="154" spans="1:5" x14ac:dyDescent="0.2">
      <c r="A154" s="87"/>
      <c r="B154" s="88"/>
      <c r="C154" s="88"/>
      <c r="D154" s="88"/>
      <c r="E154" s="88"/>
    </row>
    <row r="155" spans="1:5" x14ac:dyDescent="0.2">
      <c r="A155" s="87"/>
      <c r="B155" s="88"/>
      <c r="C155" s="88"/>
      <c r="D155" s="88"/>
      <c r="E155" s="88"/>
    </row>
    <row r="156" spans="1:5" x14ac:dyDescent="0.2">
      <c r="A156" s="87"/>
      <c r="B156" s="88"/>
      <c r="C156" s="88"/>
      <c r="D156" s="88"/>
      <c r="E156" s="88"/>
    </row>
    <row r="157" spans="1:5" x14ac:dyDescent="0.2">
      <c r="A157" s="87"/>
      <c r="B157" s="88"/>
      <c r="C157" s="88"/>
      <c r="D157" s="88"/>
      <c r="E157" s="88"/>
    </row>
    <row r="158" spans="1:5" x14ac:dyDescent="0.2">
      <c r="A158" s="87"/>
      <c r="B158" s="88"/>
      <c r="C158" s="88"/>
      <c r="D158" s="88"/>
      <c r="E158" s="88"/>
    </row>
    <row r="159" spans="1:5" x14ac:dyDescent="0.2">
      <c r="A159" s="87"/>
      <c r="B159" s="88"/>
      <c r="C159" s="88"/>
      <c r="D159" s="88"/>
      <c r="E159" s="88"/>
    </row>
    <row r="160" spans="1:5" x14ac:dyDescent="0.2">
      <c r="A160" s="87"/>
      <c r="B160" s="88"/>
      <c r="C160" s="88"/>
      <c r="D160" s="88"/>
      <c r="E160" s="88"/>
    </row>
    <row r="161" spans="1:5" x14ac:dyDescent="0.2">
      <c r="A161" s="87"/>
      <c r="B161" s="88"/>
      <c r="C161" s="88"/>
      <c r="D161" s="88"/>
      <c r="E161" s="88"/>
    </row>
    <row r="162" spans="1:5" x14ac:dyDescent="0.2">
      <c r="A162" s="87"/>
      <c r="B162" s="88"/>
      <c r="C162" s="88"/>
      <c r="D162" s="88"/>
      <c r="E162" s="88"/>
    </row>
    <row r="163" spans="1:5" x14ac:dyDescent="0.2">
      <c r="A163" s="87"/>
      <c r="B163" s="88"/>
      <c r="C163" s="88"/>
      <c r="D163" s="88"/>
      <c r="E163" s="88"/>
    </row>
    <row r="164" spans="1:5" x14ac:dyDescent="0.2">
      <c r="A164" s="87"/>
      <c r="B164" s="88"/>
      <c r="C164" s="88"/>
      <c r="D164" s="88"/>
      <c r="E164" s="88"/>
    </row>
    <row r="165" spans="1:5" x14ac:dyDescent="0.2">
      <c r="A165" s="87"/>
      <c r="B165" s="88"/>
      <c r="C165" s="88"/>
      <c r="D165" s="88"/>
      <c r="E165" s="88"/>
    </row>
    <row r="166" spans="1:5" x14ac:dyDescent="0.2">
      <c r="A166" s="87"/>
      <c r="B166" s="88"/>
      <c r="C166" s="88"/>
      <c r="D166" s="88"/>
      <c r="E166" s="88"/>
    </row>
    <row r="167" spans="1:5" x14ac:dyDescent="0.2">
      <c r="A167" s="87"/>
      <c r="B167" s="88"/>
      <c r="C167" s="88"/>
      <c r="D167" s="88"/>
      <c r="E167" s="88"/>
    </row>
    <row r="168" spans="1:5" x14ac:dyDescent="0.2">
      <c r="A168" s="87"/>
      <c r="B168" s="88"/>
      <c r="C168" s="88"/>
      <c r="D168" s="88"/>
      <c r="E168" s="88"/>
    </row>
    <row r="169" spans="1:5" x14ac:dyDescent="0.2">
      <c r="A169" s="87"/>
      <c r="B169" s="88"/>
      <c r="C169" s="88"/>
      <c r="D169" s="88"/>
      <c r="E169" s="88"/>
    </row>
    <row r="170" spans="1:5" x14ac:dyDescent="0.2">
      <c r="A170" s="87"/>
      <c r="B170" s="88"/>
      <c r="C170" s="88"/>
      <c r="D170" s="88"/>
      <c r="E170" s="88"/>
    </row>
    <row r="171" spans="1:5" x14ac:dyDescent="0.2">
      <c r="A171" s="87"/>
      <c r="B171" s="88"/>
      <c r="C171" s="88"/>
      <c r="D171" s="88"/>
      <c r="E171" s="88"/>
    </row>
    <row r="172" spans="1:5" x14ac:dyDescent="0.2">
      <c r="A172" s="87"/>
      <c r="B172" s="88"/>
      <c r="C172" s="88"/>
      <c r="D172" s="88"/>
      <c r="E172" s="88"/>
    </row>
    <row r="173" spans="1:5" x14ac:dyDescent="0.2">
      <c r="A173" s="87"/>
      <c r="B173" s="88"/>
      <c r="C173" s="88"/>
      <c r="D173" s="88"/>
      <c r="E173" s="88"/>
    </row>
    <row r="174" spans="1:5" x14ac:dyDescent="0.2">
      <c r="A174" s="87"/>
      <c r="B174" s="88"/>
      <c r="C174" s="88"/>
      <c r="D174" s="88"/>
      <c r="E174" s="88"/>
    </row>
    <row r="175" spans="1:5" x14ac:dyDescent="0.2">
      <c r="A175" s="87"/>
      <c r="B175" s="88"/>
      <c r="C175" s="88"/>
      <c r="D175" s="88"/>
      <c r="E175" s="88"/>
    </row>
    <row r="176" spans="1:5" x14ac:dyDescent="0.2">
      <c r="A176" s="87"/>
      <c r="B176" s="88"/>
      <c r="C176" s="88"/>
      <c r="D176" s="88"/>
      <c r="E176" s="88"/>
    </row>
    <row r="177" spans="1:5" x14ac:dyDescent="0.2">
      <c r="A177" s="87"/>
      <c r="B177" s="88"/>
      <c r="C177" s="88"/>
      <c r="D177" s="88"/>
      <c r="E177" s="88"/>
    </row>
    <row r="178" spans="1:5" x14ac:dyDescent="0.2">
      <c r="A178" s="87"/>
      <c r="B178" s="88"/>
      <c r="C178" s="88"/>
      <c r="D178" s="88"/>
      <c r="E178" s="88"/>
    </row>
    <row r="179" spans="1:5" x14ac:dyDescent="0.2">
      <c r="A179" s="87"/>
      <c r="B179" s="88"/>
      <c r="C179" s="88"/>
      <c r="D179" s="88"/>
      <c r="E179" s="88"/>
    </row>
    <row r="180" spans="1:5" x14ac:dyDescent="0.2">
      <c r="A180" s="87"/>
      <c r="B180" s="88"/>
      <c r="C180" s="88"/>
      <c r="D180" s="88"/>
      <c r="E180" s="88"/>
    </row>
    <row r="181" spans="1:5" x14ac:dyDescent="0.2">
      <c r="A181" s="87"/>
      <c r="B181" s="88"/>
      <c r="C181" s="88"/>
      <c r="D181" s="88"/>
      <c r="E181" s="88"/>
    </row>
    <row r="182" spans="1:5" x14ac:dyDescent="0.2">
      <c r="A182" s="87"/>
      <c r="B182" s="88"/>
      <c r="C182" s="88"/>
      <c r="D182" s="88"/>
      <c r="E182" s="88"/>
    </row>
    <row r="183" spans="1:5" x14ac:dyDescent="0.2">
      <c r="A183" s="87"/>
      <c r="B183" s="88"/>
      <c r="C183" s="88"/>
      <c r="D183" s="88"/>
      <c r="E183" s="88"/>
    </row>
    <row r="184" spans="1:5" x14ac:dyDescent="0.2">
      <c r="A184" s="87"/>
      <c r="B184" s="88"/>
      <c r="C184" s="88"/>
      <c r="D184" s="88"/>
      <c r="E184" s="88"/>
    </row>
    <row r="185" spans="1:5" x14ac:dyDescent="0.2">
      <c r="A185" s="87"/>
      <c r="B185" s="88"/>
      <c r="C185" s="88"/>
      <c r="D185" s="88"/>
      <c r="E185" s="88"/>
    </row>
    <row r="186" spans="1:5" x14ac:dyDescent="0.2">
      <c r="A186" s="87"/>
      <c r="B186" s="88"/>
      <c r="C186" s="88"/>
      <c r="D186" s="88"/>
      <c r="E186" s="88"/>
    </row>
    <row r="187" spans="1:5" x14ac:dyDescent="0.2">
      <c r="A187" s="87"/>
      <c r="B187" s="88"/>
      <c r="C187" s="88"/>
      <c r="D187" s="88"/>
      <c r="E187" s="88"/>
    </row>
    <row r="188" spans="1:5" x14ac:dyDescent="0.2">
      <c r="A188" s="87"/>
      <c r="B188" s="88"/>
      <c r="C188" s="88"/>
      <c r="D188" s="88"/>
      <c r="E188" s="88"/>
    </row>
    <row r="189" spans="1:5" x14ac:dyDescent="0.2">
      <c r="A189" s="87"/>
      <c r="B189" s="88"/>
      <c r="C189" s="88"/>
      <c r="D189" s="88"/>
      <c r="E189" s="88"/>
    </row>
    <row r="190" spans="1:5" x14ac:dyDescent="0.2">
      <c r="A190" s="87"/>
      <c r="B190" s="88"/>
      <c r="C190" s="88"/>
      <c r="D190" s="88"/>
      <c r="E190" s="88"/>
    </row>
    <row r="191" spans="1:5" x14ac:dyDescent="0.2">
      <c r="A191" s="87"/>
      <c r="B191" s="88"/>
      <c r="C191" s="88"/>
      <c r="D191" s="88"/>
      <c r="E191" s="88"/>
    </row>
    <row r="192" spans="1:5" x14ac:dyDescent="0.2">
      <c r="A192" s="87"/>
      <c r="B192" s="88"/>
      <c r="C192" s="88"/>
      <c r="D192" s="88"/>
      <c r="E192" s="88"/>
    </row>
    <row r="193" spans="1:5" x14ac:dyDescent="0.2">
      <c r="A193" s="87"/>
      <c r="B193" s="88"/>
      <c r="C193" s="88"/>
      <c r="D193" s="88"/>
      <c r="E193" s="88"/>
    </row>
    <row r="194" spans="1:5" x14ac:dyDescent="0.2">
      <c r="A194" s="87"/>
      <c r="B194" s="88"/>
      <c r="C194" s="88"/>
      <c r="D194" s="88"/>
      <c r="E194" s="88"/>
    </row>
    <row r="195" spans="1:5" x14ac:dyDescent="0.2">
      <c r="A195" s="87"/>
      <c r="B195" s="88"/>
      <c r="C195" s="88"/>
      <c r="D195" s="88"/>
      <c r="E195" s="88"/>
    </row>
    <row r="196" spans="1:5" x14ac:dyDescent="0.2">
      <c r="A196" s="87"/>
      <c r="B196" s="88"/>
      <c r="C196" s="88"/>
      <c r="D196" s="88"/>
      <c r="E196" s="88"/>
    </row>
    <row r="197" spans="1:5" x14ac:dyDescent="0.2">
      <c r="A197" s="87"/>
      <c r="B197" s="88"/>
      <c r="C197" s="88"/>
      <c r="D197" s="88"/>
      <c r="E197" s="88"/>
    </row>
    <row r="198" spans="1:5" x14ac:dyDescent="0.2">
      <c r="A198" s="87"/>
      <c r="B198" s="88"/>
      <c r="C198" s="88"/>
      <c r="D198" s="88"/>
      <c r="E198" s="88"/>
    </row>
    <row r="199" spans="1:5" x14ac:dyDescent="0.2">
      <c r="A199" s="87"/>
      <c r="B199" s="88"/>
      <c r="C199" s="88"/>
      <c r="D199" s="88"/>
      <c r="E199" s="88"/>
    </row>
    <row r="200" spans="1:5" x14ac:dyDescent="0.2">
      <c r="A200" s="88"/>
      <c r="B200" s="88"/>
      <c r="C200" s="88"/>
      <c r="D200" s="88"/>
      <c r="E200" s="88"/>
    </row>
    <row r="201" spans="1:5" x14ac:dyDescent="0.2">
      <c r="A201" s="88"/>
      <c r="B201" s="88"/>
      <c r="C201" s="88"/>
      <c r="D201" s="88"/>
      <c r="E201" s="88"/>
    </row>
    <row r="202" spans="1:5" x14ac:dyDescent="0.2">
      <c r="A202" s="88"/>
      <c r="B202" s="88"/>
      <c r="C202" s="88"/>
      <c r="D202" s="88"/>
      <c r="E202" s="88"/>
    </row>
    <row r="203" spans="1:5" x14ac:dyDescent="0.2">
      <c r="A203" s="88"/>
      <c r="B203" s="88"/>
      <c r="C203" s="88"/>
      <c r="D203" s="88"/>
      <c r="E203" s="88"/>
    </row>
    <row r="204" spans="1:5" x14ac:dyDescent="0.2">
      <c r="A204" s="88"/>
      <c r="B204" s="88"/>
      <c r="C204" s="88"/>
      <c r="D204" s="88"/>
      <c r="E204" s="88"/>
    </row>
    <row r="205" spans="1:5" x14ac:dyDescent="0.2">
      <c r="A205" s="88"/>
      <c r="B205" s="88"/>
      <c r="C205" s="88"/>
      <c r="D205" s="88"/>
      <c r="E205" s="88"/>
    </row>
    <row r="206" spans="1:5" x14ac:dyDescent="0.2">
      <c r="A206" s="88"/>
      <c r="B206" s="88"/>
      <c r="C206" s="88"/>
      <c r="D206" s="88"/>
      <c r="E206" s="88"/>
    </row>
    <row r="207" spans="1:5" x14ac:dyDescent="0.2">
      <c r="A207" s="88"/>
      <c r="B207" s="88"/>
      <c r="C207" s="88"/>
      <c r="D207" s="88"/>
      <c r="E207" s="88"/>
    </row>
    <row r="208" spans="1:5" x14ac:dyDescent="0.2">
      <c r="A208" s="88"/>
      <c r="B208" s="88"/>
      <c r="C208" s="88"/>
      <c r="D208" s="88"/>
      <c r="E208" s="88"/>
    </row>
    <row r="209" spans="1:5" x14ac:dyDescent="0.2">
      <c r="A209" s="88"/>
      <c r="B209" s="88"/>
      <c r="C209" s="88"/>
      <c r="D209" s="88"/>
      <c r="E209" s="88"/>
    </row>
    <row r="210" spans="1:5" x14ac:dyDescent="0.2">
      <c r="A210" s="88"/>
      <c r="B210" s="88"/>
      <c r="C210" s="88"/>
      <c r="D210" s="88"/>
      <c r="E210" s="88"/>
    </row>
    <row r="211" spans="1:5" x14ac:dyDescent="0.2">
      <c r="A211" s="88"/>
      <c r="B211" s="88"/>
      <c r="C211" s="88"/>
      <c r="D211" s="88"/>
      <c r="E211" s="88"/>
    </row>
    <row r="212" spans="1:5" x14ac:dyDescent="0.2">
      <c r="A212" s="88"/>
      <c r="B212" s="88"/>
      <c r="C212" s="88"/>
      <c r="D212" s="88"/>
      <c r="E212" s="88"/>
    </row>
    <row r="213" spans="1:5" x14ac:dyDescent="0.2">
      <c r="A213" s="88"/>
      <c r="B213" s="88"/>
      <c r="C213" s="88"/>
      <c r="D213" s="88"/>
      <c r="E213" s="88"/>
    </row>
    <row r="214" spans="1:5" x14ac:dyDescent="0.2">
      <c r="A214" s="88"/>
      <c r="B214" s="88"/>
      <c r="C214" s="88"/>
      <c r="D214" s="88"/>
      <c r="E214" s="88"/>
    </row>
    <row r="215" spans="1:5" x14ac:dyDescent="0.2">
      <c r="A215" s="88"/>
      <c r="B215" s="88"/>
      <c r="C215" s="88"/>
      <c r="D215" s="88"/>
      <c r="E215" s="88"/>
    </row>
    <row r="216" spans="1:5" x14ac:dyDescent="0.2">
      <c r="A216" s="88"/>
      <c r="B216" s="88"/>
      <c r="C216" s="88"/>
      <c r="D216" s="88"/>
      <c r="E216" s="88"/>
    </row>
    <row r="217" spans="1:5" x14ac:dyDescent="0.2">
      <c r="A217" s="88"/>
      <c r="B217" s="88"/>
      <c r="C217" s="88"/>
      <c r="D217" s="88"/>
      <c r="E217" s="88"/>
    </row>
    <row r="218" spans="1:5" x14ac:dyDescent="0.2">
      <c r="A218" s="88"/>
      <c r="B218" s="88"/>
      <c r="C218" s="88"/>
      <c r="D218" s="88"/>
      <c r="E218" s="88"/>
    </row>
    <row r="219" spans="1:5" x14ac:dyDescent="0.2">
      <c r="A219" s="88"/>
      <c r="B219" s="88"/>
      <c r="C219" s="88"/>
      <c r="D219" s="88"/>
      <c r="E219" s="88"/>
    </row>
    <row r="220" spans="1:5" x14ac:dyDescent="0.2">
      <c r="A220" s="88"/>
      <c r="B220" s="88"/>
      <c r="C220" s="88"/>
      <c r="D220" s="88"/>
      <c r="E220" s="88"/>
    </row>
    <row r="221" spans="1:5" x14ac:dyDescent="0.2">
      <c r="A221" s="88"/>
      <c r="B221" s="88"/>
      <c r="C221" s="88"/>
      <c r="D221" s="88"/>
      <c r="E221" s="88"/>
    </row>
    <row r="222" spans="1:5" x14ac:dyDescent="0.2">
      <c r="A222" s="88"/>
      <c r="B222" s="88"/>
      <c r="C222" s="88"/>
      <c r="D222" s="88"/>
      <c r="E222" s="88"/>
    </row>
    <row r="223" spans="1:5" x14ac:dyDescent="0.2">
      <c r="A223" s="88"/>
      <c r="B223" s="88"/>
      <c r="C223" s="88"/>
      <c r="D223" s="88"/>
      <c r="E223" s="88"/>
    </row>
    <row r="224" spans="1:5" x14ac:dyDescent="0.2">
      <c r="A224" s="88"/>
      <c r="B224" s="88"/>
      <c r="C224" s="88"/>
      <c r="D224" s="88"/>
      <c r="E224" s="88"/>
    </row>
    <row r="225" spans="1:5" x14ac:dyDescent="0.2">
      <c r="A225" s="88"/>
      <c r="B225" s="88"/>
      <c r="C225" s="88"/>
      <c r="D225" s="88"/>
      <c r="E225" s="88"/>
    </row>
    <row r="226" spans="1:5" x14ac:dyDescent="0.2">
      <c r="A226" s="88"/>
      <c r="B226" s="88"/>
      <c r="C226" s="88"/>
      <c r="D226" s="88"/>
      <c r="E226" s="88"/>
    </row>
    <row r="227" spans="1:5" x14ac:dyDescent="0.2">
      <c r="A227" s="88"/>
      <c r="B227" s="88"/>
      <c r="C227" s="88"/>
      <c r="D227" s="88"/>
      <c r="E227" s="88"/>
    </row>
    <row r="228" spans="1:5" x14ac:dyDescent="0.2">
      <c r="A228" s="88"/>
      <c r="B228" s="88"/>
      <c r="C228" s="88"/>
      <c r="D228" s="88"/>
      <c r="E228" s="88"/>
    </row>
    <row r="229" spans="1:5" x14ac:dyDescent="0.2">
      <c r="A229" s="88"/>
      <c r="B229" s="88"/>
      <c r="C229" s="88"/>
      <c r="D229" s="88"/>
      <c r="E229" s="88"/>
    </row>
    <row r="230" spans="1:5" x14ac:dyDescent="0.2">
      <c r="A230" s="88"/>
      <c r="B230" s="88"/>
      <c r="C230" s="88"/>
      <c r="D230" s="88"/>
      <c r="E230" s="88"/>
    </row>
    <row r="231" spans="1:5" x14ac:dyDescent="0.2">
      <c r="A231" s="88"/>
      <c r="B231" s="88"/>
      <c r="C231" s="88"/>
      <c r="D231" s="88"/>
      <c r="E231" s="88"/>
    </row>
    <row r="232" spans="1:5" x14ac:dyDescent="0.2">
      <c r="A232" s="88"/>
      <c r="B232" s="88"/>
      <c r="C232" s="88"/>
      <c r="D232" s="88"/>
      <c r="E232" s="88"/>
    </row>
    <row r="233" spans="1:5" x14ac:dyDescent="0.2">
      <c r="A233" s="88"/>
      <c r="B233" s="88"/>
      <c r="C233" s="88"/>
      <c r="D233" s="88"/>
      <c r="E233" s="88"/>
    </row>
    <row r="234" spans="1:5" x14ac:dyDescent="0.2">
      <c r="A234" s="88"/>
      <c r="B234" s="88"/>
      <c r="C234" s="88"/>
      <c r="D234" s="88"/>
      <c r="E234" s="88"/>
    </row>
    <row r="235" spans="1:5" x14ac:dyDescent="0.2">
      <c r="A235" s="88"/>
      <c r="B235" s="88"/>
      <c r="C235" s="88"/>
      <c r="D235" s="88"/>
      <c r="E235" s="88"/>
    </row>
    <row r="236" spans="1:5" x14ac:dyDescent="0.2">
      <c r="A236" s="88"/>
      <c r="B236" s="88"/>
      <c r="C236" s="88"/>
      <c r="D236" s="88"/>
      <c r="E236" s="88"/>
    </row>
    <row r="237" spans="1:5" x14ac:dyDescent="0.2">
      <c r="A237" s="88"/>
      <c r="B237" s="88"/>
      <c r="C237" s="88"/>
      <c r="D237" s="88"/>
      <c r="E237" s="88"/>
    </row>
    <row r="238" spans="1:5" x14ac:dyDescent="0.2">
      <c r="A238" s="88"/>
      <c r="B238" s="88"/>
      <c r="C238" s="88"/>
      <c r="D238" s="88"/>
      <c r="E238" s="88"/>
    </row>
    <row r="239" spans="1:5" x14ac:dyDescent="0.2">
      <c r="A239" s="88"/>
      <c r="B239" s="88"/>
      <c r="C239" s="88"/>
      <c r="D239" s="88"/>
      <c r="E239" s="88"/>
    </row>
    <row r="240" spans="1:5" x14ac:dyDescent="0.2">
      <c r="A240" s="88"/>
      <c r="B240" s="88"/>
      <c r="C240" s="88"/>
      <c r="D240" s="88"/>
      <c r="E240" s="88"/>
    </row>
    <row r="241" spans="1:5" x14ac:dyDescent="0.2">
      <c r="A241" s="88"/>
      <c r="B241" s="88"/>
      <c r="C241" s="88"/>
      <c r="D241" s="88"/>
      <c r="E241" s="88"/>
    </row>
    <row r="242" spans="1:5" x14ac:dyDescent="0.2">
      <c r="A242" s="88"/>
      <c r="B242" s="88"/>
      <c r="C242" s="88"/>
      <c r="D242" s="88"/>
      <c r="E242" s="88"/>
    </row>
    <row r="243" spans="1:5" x14ac:dyDescent="0.2">
      <c r="A243" s="88"/>
      <c r="B243" s="88"/>
      <c r="C243" s="88"/>
      <c r="D243" s="88"/>
      <c r="E243" s="88"/>
    </row>
    <row r="244" spans="1:5" x14ac:dyDescent="0.2">
      <c r="A244" s="88"/>
      <c r="B244" s="88"/>
      <c r="C244" s="88"/>
      <c r="D244" s="88"/>
      <c r="E244" s="88"/>
    </row>
    <row r="245" spans="1:5" x14ac:dyDescent="0.2">
      <c r="A245" s="88"/>
      <c r="B245" s="88"/>
      <c r="C245" s="88"/>
      <c r="D245" s="88"/>
      <c r="E245" s="88"/>
    </row>
    <row r="246" spans="1:5" x14ac:dyDescent="0.2">
      <c r="A246" s="88"/>
      <c r="B246" s="88"/>
      <c r="C246" s="88"/>
      <c r="D246" s="88"/>
      <c r="E246" s="88"/>
    </row>
    <row r="247" spans="1:5" x14ac:dyDescent="0.2">
      <c r="A247" s="88"/>
      <c r="B247" s="88"/>
      <c r="C247" s="88"/>
      <c r="D247" s="88"/>
      <c r="E247" s="88"/>
    </row>
    <row r="248" spans="1:5" x14ac:dyDescent="0.2">
      <c r="A248" s="88"/>
      <c r="B248" s="88"/>
      <c r="C248" s="88"/>
      <c r="D248" s="88"/>
      <c r="E248" s="88"/>
    </row>
    <row r="249" spans="1:5" x14ac:dyDescent="0.2">
      <c r="A249" s="88"/>
      <c r="B249" s="88"/>
      <c r="C249" s="88"/>
      <c r="D249" s="88"/>
      <c r="E249" s="88"/>
    </row>
  </sheetData>
  <sheetProtection algorithmName="SHA-512" hashValue="i96JDs3x3ZHywMjBXVTjQH9NbMtHFbQaIZkqpBYdGIfdTwdQovbeVTjr4jBj7GWFJBsmE/30S1OSJ/3GHK53pg==" saltValue="WI1ECZ7GOj25N78CWwKhwg==" spinCount="100000" sheet="1" objects="1" scenarios="1" formatCells="0"/>
  <mergeCells count="4">
    <mergeCell ref="A48:F48"/>
    <mergeCell ref="A2:G2"/>
    <mergeCell ref="A3:E3"/>
    <mergeCell ref="A1:C1"/>
  </mergeCells>
  <pageMargins left="0.7" right="0.7" top="0.75" bottom="0.75" header="0.3" footer="0.3"/>
  <pageSetup paperSize="8" scale="9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Zakresy nazwane</vt:lpstr>
      </vt:variant>
      <vt:variant>
        <vt:i4>2</vt:i4>
      </vt:variant>
    </vt:vector>
  </HeadingPairs>
  <TitlesOfParts>
    <vt:vector size="6" baseType="lpstr">
      <vt:lpstr>2.1</vt:lpstr>
      <vt:lpstr>2.1.a</vt:lpstr>
      <vt:lpstr>2.1.b</vt:lpstr>
      <vt:lpstr>2.1.c</vt:lpstr>
      <vt:lpstr>'2.1.a'!Obszar_wydruku</vt:lpstr>
      <vt:lpstr>'2.1.a'!Tytuły_wydruku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2016-09-29T09:06:15Z</dcterms:created>
  <dcterms:modified xsi:type="dcterms:W3CDTF">2018-04-05T09:26:52Z</dcterms:modified>
</cp:coreProperties>
</file>