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en_skoroszyt" defaultThemeVersion="153222"/>
  <workbookProtection workbookPassword="9E8D" lockStructure="1"/>
  <bookViews>
    <workbookView xWindow="0" yWindow="0" windowWidth="11490" windowHeight="11415" tabRatio="772" activeTab="3"/>
  </bookViews>
  <sheets>
    <sheet name="2.1" sheetId="2" r:id="rId1"/>
    <sheet name="2.1.a" sheetId="1" r:id="rId2"/>
    <sheet name="2.1.b" sheetId="3" r:id="rId3"/>
    <sheet name="2.1.c" sheetId="4" r:id="rId4"/>
  </sheets>
  <definedNames>
    <definedName name="_xlnm.Print_Area" localSheetId="1">'2.1.a'!$A$1:$H$216</definedName>
    <definedName name="_xlnm.Print_Titles" localSheetId="1">'2.1.a'!$3:$5</definedName>
  </definedNames>
  <calcPr calcId="162913" iterateDelta="1E-4" fullPrecision="0"/>
</workbook>
</file>

<file path=xl/calcChain.xml><?xml version="1.0" encoding="utf-8"?>
<calcChain xmlns="http://schemas.openxmlformats.org/spreadsheetml/2006/main">
  <c r="E16" i="1" l="1"/>
  <c r="E184" i="1"/>
  <c r="E140" i="1"/>
  <c r="E141" i="1"/>
  <c r="E142" i="1"/>
  <c r="H197" i="1" l="1"/>
  <c r="E128" i="1" l="1"/>
  <c r="F39" i="1" l="1"/>
  <c r="E39" i="1"/>
  <c r="E38" i="1"/>
  <c r="F19" i="1" l="1"/>
  <c r="E19" i="1"/>
  <c r="E18" i="1"/>
  <c r="F17" i="1"/>
  <c r="E17" i="1"/>
  <c r="F146" i="1" l="1"/>
  <c r="A8" i="3" l="1"/>
  <c r="A9" i="3" s="1"/>
  <c r="E21" i="1"/>
  <c r="E20" i="1"/>
  <c r="E146" i="1" l="1"/>
  <c r="A10" i="3"/>
  <c r="A11" i="3" s="1"/>
  <c r="A12" i="3" l="1"/>
  <c r="A13" i="3" s="1"/>
  <c r="A14" i="3" s="1"/>
  <c r="A15" i="3" s="1"/>
  <c r="A16" i="3" s="1"/>
  <c r="A17" i="3" s="1"/>
  <c r="A18" i="3" s="1"/>
  <c r="A19" i="3" l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l="1"/>
  <c r="A40" i="3"/>
  <c r="A41" i="3" s="1"/>
  <c r="E124" i="1" l="1"/>
  <c r="F134" i="1" l="1"/>
  <c r="F177" i="1"/>
  <c r="F175" i="1"/>
  <c r="F172" i="1"/>
  <c r="F170" i="1"/>
  <c r="F168" i="1"/>
  <c r="F166" i="1"/>
  <c r="F164" i="1"/>
  <c r="F162" i="1"/>
  <c r="F160" i="1"/>
  <c r="F158" i="1"/>
  <c r="F156" i="1"/>
  <c r="F154" i="1"/>
  <c r="F136" i="1"/>
  <c r="F132" i="1"/>
  <c r="F130" i="1"/>
  <c r="F112" i="1"/>
  <c r="F110" i="1"/>
  <c r="F108" i="1"/>
  <c r="F106" i="1"/>
  <c r="F104" i="1"/>
  <c r="F102" i="1"/>
  <c r="F97" i="1"/>
  <c r="F95" i="1"/>
  <c r="F93" i="1"/>
  <c r="F91" i="1"/>
  <c r="F89" i="1"/>
  <c r="F87" i="1"/>
  <c r="F85" i="1"/>
  <c r="F83" i="1"/>
  <c r="F81" i="1"/>
  <c r="F79" i="1"/>
  <c r="F77" i="1"/>
  <c r="F75" i="1"/>
  <c r="F72" i="1"/>
  <c r="F70" i="1"/>
  <c r="F67" i="1"/>
  <c r="F65" i="1"/>
  <c r="F63" i="1"/>
  <c r="F61" i="1"/>
  <c r="F59" i="1"/>
  <c r="F57" i="1"/>
  <c r="F55" i="1"/>
  <c r="F51" i="1"/>
  <c r="F49" i="1"/>
  <c r="F47" i="1"/>
  <c r="F45" i="1"/>
  <c r="F43" i="1"/>
  <c r="F41" i="1"/>
  <c r="F35" i="1"/>
  <c r="F33" i="1"/>
  <c r="F31" i="1"/>
  <c r="F29" i="1"/>
  <c r="F26" i="1"/>
  <c r="F13" i="1"/>
  <c r="F9" i="1"/>
  <c r="E158" i="1"/>
  <c r="E157" i="1"/>
  <c r="E96" i="1"/>
  <c r="E97" i="1"/>
  <c r="E102" i="1"/>
  <c r="E101" i="1"/>
  <c r="E138" i="1"/>
  <c r="E185" i="1"/>
  <c r="E177" i="1" l="1"/>
  <c r="E172" i="1"/>
  <c r="E170" i="1"/>
  <c r="E171" i="1"/>
  <c r="E168" i="1"/>
  <c r="E166" i="1"/>
  <c r="E164" i="1"/>
  <c r="E162" i="1"/>
  <c r="E160" i="1"/>
  <c r="E156" i="1"/>
  <c r="E154" i="1"/>
  <c r="E136" i="1"/>
  <c r="E134" i="1"/>
  <c r="E132" i="1"/>
  <c r="E130" i="1"/>
  <c r="E112" i="1"/>
  <c r="E110" i="1"/>
  <c r="E108" i="1"/>
  <c r="E95" i="1"/>
  <c r="E93" i="1"/>
  <c r="E91" i="1"/>
  <c r="E89" i="1"/>
  <c r="E87" i="1"/>
  <c r="E85" i="1"/>
  <c r="E83" i="1"/>
  <c r="E81" i="1"/>
  <c r="E79" i="1"/>
  <c r="E77" i="1"/>
  <c r="E75" i="1"/>
  <c r="E72" i="1"/>
  <c r="E61" i="1"/>
  <c r="E59" i="1"/>
  <c r="E57" i="1"/>
  <c r="E55" i="1"/>
  <c r="E53" i="1"/>
  <c r="E51" i="1"/>
  <c r="E49" i="1"/>
  <c r="E47" i="1"/>
  <c r="E45" i="1"/>
  <c r="E43" i="1"/>
  <c r="E41" i="1"/>
  <c r="E35" i="1"/>
  <c r="E33" i="1"/>
  <c r="E31" i="1"/>
  <c r="E29" i="1"/>
  <c r="E26" i="1"/>
  <c r="E204" i="1"/>
  <c r="E196" i="1"/>
  <c r="E194" i="1"/>
  <c r="E193" i="1"/>
  <c r="E186" i="1"/>
  <c r="E169" i="1"/>
  <c r="E167" i="1"/>
  <c r="E163" i="1"/>
  <c r="E161" i="1"/>
  <c r="E159" i="1"/>
  <c r="E155" i="1"/>
  <c r="E153" i="1"/>
  <c r="E150" i="1"/>
  <c r="E148" i="1"/>
  <c r="E144" i="1"/>
  <c r="E139" i="1"/>
  <c r="E135" i="1"/>
  <c r="E133" i="1"/>
  <c r="E131" i="1"/>
  <c r="E129" i="1"/>
  <c r="E127" i="1"/>
  <c r="E125" i="1"/>
  <c r="E122" i="1"/>
  <c r="E119" i="1"/>
  <c r="E118" i="1"/>
  <c r="E111" i="1"/>
  <c r="E109" i="1"/>
  <c r="E107" i="1"/>
  <c r="E13" i="1"/>
  <c r="E9" i="1"/>
  <c r="E58" i="1"/>
  <c r="E86" i="1"/>
  <c r="E78" i="1"/>
  <c r="E76" i="1"/>
  <c r="E74" i="1"/>
  <c r="E30" i="1"/>
  <c r="E176" i="1" l="1"/>
  <c r="E165" i="1"/>
  <c r="E137" i="1"/>
  <c r="E28" i="1"/>
  <c r="E145" i="1" l="1"/>
  <c r="E94" i="1" l="1"/>
  <c r="E92" i="1"/>
  <c r="E90" i="1"/>
  <c r="E88" i="1"/>
  <c r="E82" i="1"/>
  <c r="E80" i="1"/>
  <c r="E71" i="1"/>
  <c r="E52" i="1"/>
  <c r="E46" i="1"/>
  <c r="E42" i="1"/>
  <c r="E40" i="1"/>
  <c r="E34" i="1"/>
  <c r="E32" i="1"/>
  <c r="E25" i="1"/>
  <c r="E84" i="1" l="1"/>
  <c r="E54" i="1" l="1"/>
  <c r="E56" i="1"/>
  <c r="E50" i="1"/>
  <c r="E48" i="1"/>
  <c r="E44" i="1"/>
  <c r="E60" i="1"/>
  <c r="D31" i="1" l="1"/>
  <c r="D29" i="1"/>
  <c r="D26" i="1"/>
</calcChain>
</file>

<file path=xl/sharedStrings.xml><?xml version="1.0" encoding="utf-8"?>
<sst xmlns="http://schemas.openxmlformats.org/spreadsheetml/2006/main" count="901" uniqueCount="476">
  <si>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</si>
  <si>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</si>
  <si>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</si>
  <si>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</si>
  <si>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</si>
  <si>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</si>
  <si>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</si>
  <si>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</si>
  <si>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</si>
  <si>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</si>
  <si>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</si>
  <si>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</si>
  <si>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</si>
  <si>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</si>
  <si>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</si>
  <si>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</si>
  <si>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</si>
  <si>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</si>
  <si>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</si>
  <si>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</si>
  <si>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</si>
  <si>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</si>
  <si>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</si>
  <si>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2.1</t>
  </si>
  <si>
    <t>2.2</t>
  </si>
  <si>
    <t>3.1</t>
  </si>
  <si>
    <t>3.2</t>
  </si>
  <si>
    <t>4.1</t>
  </si>
  <si>
    <t>4.2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</si>
  <si>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</si>
  <si>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</si>
  <si>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</si>
  <si>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</si>
  <si>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</si>
  <si>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</si>
  <si>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</si>
  <si>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</si>
  <si>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</si>
  <si>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</si>
  <si>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</si>
  <si>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</si>
  <si>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</si>
  <si>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</si>
  <si>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</si>
  <si>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</si>
  <si>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</si>
  <si>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</si>
  <si>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r>
      <t>1000 m</t>
    </r>
    <r>
      <rPr>
        <vertAlign val="superscript"/>
        <sz val="20"/>
        <rFont val="Verdana"/>
        <family val="2"/>
        <charset val="238"/>
      </rPr>
      <t>2</t>
    </r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</si>
  <si>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</si>
  <si>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</si>
  <si>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</si>
  <si>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</si>
  <si>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</si>
  <si>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</si>
  <si>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</si>
  <si>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</si>
  <si>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</si>
  <si>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</si>
  <si>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</si>
  <si>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D-05.03.13</t>
  </si>
  <si>
    <t xml:space="preserve">Remont cząstkowy nawierzchni z SMA poprzez frezowanie istniejącej nawierzchni na średnią głębokość 5 cm i ułożenie warstwy SMA o średniej grubości 5 cm </t>
  </si>
  <si>
    <t>m2</t>
  </si>
  <si>
    <t>D-05.03.17_11</t>
  </si>
  <si>
    <t>Remont cząstkowy nawierzchni z betonu asfaltowego poprzez frezowanie istniejącej nawierzchni na średnią głębokość 5 cm i ułożenie warstwy betonu asfaltowego o średniej grubości 5 cm - łaty do 5 m2</t>
  </si>
  <si>
    <t xml:space="preserve">D-05.03.17_11 </t>
  </si>
  <si>
    <t>Remont cząstkowy nawierzchni z betonu asfaltowego poprzez frezowanie istniejącej nawierzchni na głębokość 5 cm. i ułożenie warstwy betonu asfaltowego o średniej grubości 5 cm - łaty od 5 do 100 m2.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</si>
  <si>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</si>
  <si>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</si>
  <si>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</si>
  <si>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</si>
  <si>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</si>
  <si>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</si>
  <si>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</si>
  <si>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</si>
  <si>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 Likwidacja spękań poprzecznych i podłużnych nawierzchni poprzez wyfrezowanie szczeliny do szerokości 15 mm na głębokość 25 mm i zalanie masą zalewową.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</si>
  <si>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</si>
  <si>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</si>
  <si>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</si>
  <si>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</si>
  <si>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</si>
  <si>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</si>
  <si>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</si>
  <si>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</si>
  <si>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</si>
  <si>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</si>
  <si>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</si>
  <si>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</si>
  <si>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</si>
  <si>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</si>
  <si>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</si>
  <si>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</si>
  <si>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</si>
  <si>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</si>
  <si>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</si>
  <si>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</si>
  <si>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</si>
  <si>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</si>
  <si>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</si>
  <si>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</si>
  <si>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</si>
  <si>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</si>
  <si>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</si>
  <si>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</si>
  <si>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</si>
  <si>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</si>
  <si>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</si>
  <si>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</si>
  <si>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</si>
  <si>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</si>
  <si>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</si>
  <si>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</si>
  <si>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</si>
  <si>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</si>
  <si>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</si>
  <si>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</si>
  <si>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</si>
  <si>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</si>
  <si>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</si>
  <si>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</si>
  <si>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</si>
  <si>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</si>
  <si>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</si>
  <si>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</si>
  <si>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</si>
  <si>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</si>
  <si>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</si>
  <si>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</si>
  <si>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</si>
  <si>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</si>
  <si>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</si>
  <si>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</si>
  <si>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</si>
  <si>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</si>
  <si>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</si>
  <si>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</si>
  <si>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</si>
  <si>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</si>
  <si>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</si>
  <si>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</si>
  <si>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</si>
  <si>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</si>
  <si>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</si>
  <si>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</si>
  <si>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</si>
  <si>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</si>
  <si>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</si>
  <si>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</si>
  <si>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</si>
  <si>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</si>
  <si>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</si>
  <si>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</si>
  <si>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</si>
  <si>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</si>
  <si>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</si>
  <si>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</si>
  <si>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</si>
  <si>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</si>
  <si>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</si>
  <si>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</si>
  <si>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</si>
  <si>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</si>
  <si>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</si>
  <si>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</si>
  <si>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</si>
  <si>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</si>
  <si>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</si>
  <si>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</si>
  <si>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</si>
  <si>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</si>
  <si>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</si>
  <si>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</si>
  <si>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</si>
  <si>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</si>
  <si>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</si>
  <si>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</si>
  <si>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</si>
  <si>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</si>
  <si>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</si>
  <si>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</si>
  <si>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</si>
  <si>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</si>
  <si>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</si>
  <si>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szt</t>
  </si>
  <si>
    <t>5.1</t>
  </si>
  <si>
    <t>5.2</t>
  </si>
  <si>
    <t>6.1</t>
  </si>
  <si>
    <t>6.2</t>
  </si>
  <si>
    <t>7.1</t>
  </si>
  <si>
    <t>7.2</t>
  </si>
  <si>
    <t>8.1</t>
  </si>
  <si>
    <t>8.2</t>
  </si>
  <si>
    <t>9.1</t>
  </si>
  <si>
    <t>9.2</t>
  </si>
  <si>
    <t>10.1</t>
  </si>
  <si>
    <t>10.2</t>
  </si>
  <si>
    <t>11.1</t>
  </si>
  <si>
    <t>11.2</t>
  </si>
  <si>
    <t>12.1</t>
  </si>
  <si>
    <t>12.2</t>
  </si>
  <si>
    <t>13.1</t>
  </si>
  <si>
    <t>13.2</t>
  </si>
  <si>
    <t>14.1</t>
  </si>
  <si>
    <t>14.2</t>
  </si>
  <si>
    <t>15.1</t>
  </si>
  <si>
    <t>15.2</t>
  </si>
  <si>
    <t>16.1</t>
  </si>
  <si>
    <t>16.2</t>
  </si>
  <si>
    <t>17.1</t>
  </si>
  <si>
    <t>17.2</t>
  </si>
  <si>
    <t>18.1</t>
  </si>
  <si>
    <t>18.2</t>
  </si>
  <si>
    <t>19.1</t>
  </si>
  <si>
    <t>19.2</t>
  </si>
  <si>
    <t>20.1</t>
  </si>
  <si>
    <t>20.2</t>
  </si>
  <si>
    <t>Nawierzchnia dróg kategorii innej niż krajowa zlokalizowanych w pasie drogowym - w średnioważonym okresie gwarancji (23 m-cy)</t>
  </si>
  <si>
    <t>Słupki referencyjne (odnowienie, wymiana zniszczonego) poza średnioważonym okresem gwarancji (39 m-ce)</t>
  </si>
  <si>
    <t>Oznakowanie poziome (cienkowarstwowe, grubowarstwowe, strukturalne) (73 m-ce)</t>
  </si>
  <si>
    <t>Znaki pionowe duże, średnie, małe - aktywne  (73 m-ce)</t>
  </si>
  <si>
    <t>Elementy BRD energochłonne (poduszki zderzeniowe) (73 m-ce)</t>
  </si>
  <si>
    <t>Osłony przeciwolśnieniowe w pasie dzielącym (73 m-ce)</t>
  </si>
  <si>
    <t>Ekrany akustyczne (mycie) (73 m-ce)</t>
  </si>
  <si>
    <r>
      <t xml:space="preserve">Chodniki (utrzymanie czystości) - </t>
    </r>
    <r>
      <rPr>
        <b/>
        <sz val="20"/>
        <rFont val="Verdana"/>
        <family val="2"/>
        <charset val="238"/>
      </rPr>
      <t>OUA</t>
    </r>
    <r>
      <rPr>
        <sz val="20"/>
        <rFont val="Verdana"/>
        <family val="2"/>
        <charset val="238"/>
      </rPr>
      <t xml:space="preserve"> (73 m-ce)</t>
    </r>
  </si>
  <si>
    <r>
      <t xml:space="preserve">Chodniki (utrzymanie czystości) - </t>
    </r>
    <r>
      <rPr>
        <b/>
        <sz val="20"/>
        <rFont val="Verdana"/>
        <family val="2"/>
        <charset val="238"/>
      </rPr>
      <t>pozostałe</t>
    </r>
    <r>
      <rPr>
        <sz val="20"/>
        <rFont val="Verdana"/>
        <family val="2"/>
        <charset val="238"/>
      </rPr>
      <t xml:space="preserve"> (73 m-ce)</t>
    </r>
  </si>
  <si>
    <t>Nawierzchnia (jezdnie zasadnicze + pasy awaryjne + łącznice + pasy włączeń i wyłączeń + przejazdy awaryjne) (utrzymanie czystości) (73 m-ce)</t>
  </si>
  <si>
    <t>Nawierzchnia dróg kategorii innej niż krajowa zlokalizowanych w pasie drogowym (utrzymanie czystości) (73 m-ce)</t>
  </si>
  <si>
    <t>Karpy na przejściach dla zwierząt (73 m-ce)</t>
  </si>
  <si>
    <t>Kamienie na przejściach dla zwierząt (73 m-ce)</t>
  </si>
  <si>
    <t>Nawierzchnia (jezdnie zasadnicze + pasy awaryjne + łącznice + pasy włączeń i wyłączeń + przejazdy awaryjne) (73 m-ce)</t>
  </si>
  <si>
    <t>Nawierzchnia dróg kategorii innej niż krajowa zlokalizowanych w pasie drogowym (73 m-ce)</t>
  </si>
  <si>
    <r>
      <t xml:space="preserve">Chodniki - </t>
    </r>
    <r>
      <rPr>
        <b/>
        <sz val="20"/>
        <rFont val="Verdana"/>
        <family val="2"/>
        <charset val="238"/>
      </rPr>
      <t>OUA</t>
    </r>
    <r>
      <rPr>
        <sz val="20"/>
        <rFont val="Verdana"/>
        <family val="2"/>
        <charset val="238"/>
      </rPr>
      <t xml:space="preserve"> (73 m-ce)</t>
    </r>
  </si>
  <si>
    <r>
      <t xml:space="preserve">Chodniki - </t>
    </r>
    <r>
      <rPr>
        <b/>
        <sz val="20"/>
        <rFont val="Verdana"/>
        <family val="2"/>
        <charset val="238"/>
      </rPr>
      <t>MOP</t>
    </r>
    <r>
      <rPr>
        <sz val="20"/>
        <rFont val="Verdana"/>
        <family val="2"/>
        <charset val="238"/>
      </rPr>
      <t xml:space="preserve"> (73 m-ce)</t>
    </r>
  </si>
  <si>
    <r>
      <t xml:space="preserve">Chodniki - </t>
    </r>
    <r>
      <rPr>
        <b/>
        <sz val="20"/>
        <rFont val="Verdana"/>
        <family val="2"/>
        <charset val="238"/>
      </rPr>
      <t>pozostałe</t>
    </r>
    <r>
      <rPr>
        <sz val="20"/>
        <rFont val="Verdana"/>
        <family val="2"/>
        <charset val="238"/>
      </rPr>
      <t xml:space="preserve"> (73 m-ce)</t>
    </r>
  </si>
  <si>
    <t>Obwód Utrzymania Autostrady OUA Rzeszów z wyposażeniem (73 m-ce)</t>
  </si>
  <si>
    <t>Miejsce Obsługi Podróżnych (MOP Bratkowice) z wyposażeniem (73 m-ce)</t>
  </si>
  <si>
    <t>Miejsce Obsługi Podróżnych (MOP Dąbry) z wyposażeniem (73 m-ce)</t>
  </si>
  <si>
    <t>Realizacja działań zgodnie z Planem Działań Ratowniczych (73 m-ce)</t>
  </si>
  <si>
    <t>Pełnienie całodobowych dyżurów (73 m-ce)</t>
  </si>
  <si>
    <t>Utrzymanie innych, nie wymienionych wyżej elementów oraz wykonywanie pozostałych prac i czynności utrzymaniowych wynikających z realizacji umowy (73 m-ce)</t>
  </si>
  <si>
    <t>Utrzymanie czystości - obiekty mostowe (73 m-ce)</t>
  </si>
  <si>
    <t>Utrzymanie czystości - przepusty (73 m-ce)</t>
  </si>
  <si>
    <t>Urządzenia dylatacyjne - modułowe (73 m-ce)</t>
  </si>
  <si>
    <t>Łożyska garnkowe (73m-ce)</t>
  </si>
  <si>
    <t>Łożyska elastomerowe (73 m-ce)</t>
  </si>
  <si>
    <t>Zabezpieczenie elementów systemu odwodnienia obiektu mostowego 
(73 m-ce)</t>
  </si>
  <si>
    <t>Konserwacja umocnień skarp i stożków obiektu inżynierskiego  
(73 m-ce)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</si>
  <si>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</si>
  <si>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</si>
  <si>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</si>
  <si>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Remont cząstkowy poprzez rozbiórkę i ponowne ułożenie wraz z wykonaniem podsypki cementowo-piaskowej grub. 3 cm  nawierzchni chodników z kostki brukowej betonowej</t>
  </si>
  <si>
    <t>Znaki pionowe wielkie  (73 m-ce)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</si>
  <si>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</si>
  <si>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Regulacja drzwi ewakuacyjnych w ekranach, wymiana i/ lub uzupełnienie samozamykaczy, zamków, śrub śrub rzymskich, zawiasów, stężeń wraz z kosztem materiałow j/w.</t>
  </si>
  <si>
    <t>Uzupełnianie poboczy kruszywem (drogi dojazdowe) z kruszywa łamanego o ziarnach  większych od 8 mm, stabilizowanego mechanicznie zamkniętego powierzchniowym utrwaleniem emulsją asfaltową gr.15 cm</t>
  </si>
  <si>
    <t>Nawierzchnia dróg dojazdowych (z płyt ażurowych) (utrzymanie czystości, koszenie) (73 m-ce)</t>
  </si>
  <si>
    <t>Wymiana i/ lub uzupełnienie tabliczek informacyjnych typu wyjście ewakuacyjne, uwaga, urzadzenie elektryczne, zasuwa, hydrant itp.</t>
  </si>
  <si>
    <t>Renowacja malarskiej powłoki antykorozyjnej elementów stalowych ekranów akustycznych, balustrad, barierek, słupów oswietleniowych itp.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</si>
  <si>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</si>
  <si>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Wykonanie umocnienia skarp koszami siatkowo kamiennymi o wymiarach  w dwóch rzędach</t>
  </si>
  <si>
    <t>Wykonanie umocnienia skarp  materacami siatkowo-kamiennymi na płask grub. 0,5 m ułożonymi na geowłókninie.</t>
  </si>
  <si>
    <t xml:space="preserve">Zamontowanie w istniejacej konstrukcji jezdni odwodnień liniowych  (maksymalna klasa obciążenia E600 wg PN-EN 1433:2005)  szerokości 40 cm i głębokości min 30 cm typu ciężkiego z rusztemn żeliwnym wraz ze wszystkimi  robotami towarzyszącymi (rozbiórka nawierzchni, montaż odwodnienia, uszczelenienie styków z nawierzchnią). </t>
  </si>
  <si>
    <t>Umocnienie skarp i dna rowu elementami prefabrykowanymi na podsypce cementowo-piaskowej grub. 5 cm.</t>
  </si>
  <si>
    <t>Uzupełnienie podbudowy z kruszywa niesortowanego gr. 30 cm pod nawierzchnie z kostki brukowej.</t>
  </si>
  <si>
    <t>Ułożenie obrzeży betonowych 30x8cm na podsypce cementowo-piaskowej.</t>
  </si>
  <si>
    <t>Wykonanie przykanalików z odwodnienń liniowych na podsypce piaskowej gr. 10 cm z rur PEHD  fi 200 mm do istniejących studzienek ściekowych lub rewizyjnych. Montaż wraz ze wszystkimi robotami towarzyszącymi.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</si>
  <si>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</si>
  <si>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podbudowy z kruszywa łamanego grub. 25 cm na zjazdach.</t>
  </si>
  <si>
    <t>Umocnienie wlotów i wylotów przepustów pod zjazdami z kostki brukowej grub 6 cm na podyspce cem.-piask. grub 10 cm.</t>
  </si>
  <si>
    <t>Wykonanie przepustów pod zjazdami z rur PEHD  średnicy 40 cm.</t>
  </si>
  <si>
    <t>Montaż  słupków hektometrowych co 200m wzdłuż dróg serwisowych przy ogrodzeniu drogi po obu stronach drogi obsługiwanej przez drogę serwisową.</t>
  </si>
  <si>
    <t>Wycinka drzew w pasie drogowym niezależnie od  średnicy z przewozem drewna na OUA Rzeszów</t>
  </si>
  <si>
    <t>D-04.04.02</t>
  </si>
  <si>
    <t>D-08.03.01</t>
  </si>
  <si>
    <t>D.01.02.01</t>
  </si>
  <si>
    <t>D-06.02.01</t>
  </si>
  <si>
    <t>D-03.02.01</t>
  </si>
  <si>
    <t>D-10.01.01</t>
  </si>
  <si>
    <t>DM.00.00.00</t>
  </si>
  <si>
    <t>1.3</t>
  </si>
  <si>
    <t>Nawierzchnia parkingów, placów manewrowych, miejsc do kontroli          i miejsc pod kolumny awaryjne ( z betonowej kostki brukowej) (naprawy i remonty))  - poza średnioważonym okresiem gwarancji (11 m-cy)</t>
  </si>
  <si>
    <t>Znaki pionowe duże, średnie, małe (73 m-ce)</t>
  </si>
  <si>
    <t>Słupki hektometrowe, prowadzące  (73 m-ce)</t>
  </si>
  <si>
    <t>Ekrany przeciwolśnieniowe/akustyczne (73 m-ce)</t>
  </si>
  <si>
    <t>Nawierzchnia dróg dojazdowych bitumicznych  (73 m-ce)</t>
  </si>
  <si>
    <t>Nawierzchnia dróg dojazdowych (żwirowych (73 m-ce)</t>
  </si>
  <si>
    <t>Nawierzchnia parkingów, placów manewrowych, miejsc do kontroli          i miejsc pod kolumny awaryjne  (73 m-ce)</t>
  </si>
  <si>
    <t>Nawierzchnia dróg technologicznych (z płyt ażurowych) (utrzymanie czystości, koszenie)  (-)</t>
  </si>
  <si>
    <t>rycz.</t>
  </si>
  <si>
    <t>Nawierzchnia dróg technologicznych (z płyt ażurowych) (naprawy i remonty) - w zakładanym średnioważonym okresie gwarancji  (-)</t>
  </si>
  <si>
    <t>Kłody na przejściach dla zwierząt (-)</t>
  </si>
  <si>
    <t>Wynajem, dostawa, ustawienie i utrzymanie czystości w przenośnych toaletach (-)</t>
  </si>
  <si>
    <t>Pobocza (ulepszone, ziemne) - w zakładanym średnioważonym okresie gwarancji (28 m-ce)</t>
  </si>
  <si>
    <t>Pobocza (ulepszone, ziemne) - poza zakładanym średnioważonym okresem gwarancji (45 m-ce)</t>
  </si>
  <si>
    <t>Rowy otwarte nieumocnione - w zakładanym średnioważonym okresie gwarancji (22 m-ce)</t>
  </si>
  <si>
    <t>Rowy otwarte nieumocnione - poza zakładanym średnioważonym okresem gwarancji (51 m-ce)</t>
  </si>
  <si>
    <t>Rowy otwarte umocnione - w zakładanym średnioważonym okresie gwarancji (54 m-ce)</t>
  </si>
  <si>
    <t>Rowy otwarte umocnione - poza zakładanym średnioważonym okresem gwarancji (19 m-ce)</t>
  </si>
  <si>
    <t>Separatory - w zakładanym średnioważonym okresie gwarancji (24 m-ce)</t>
  </si>
  <si>
    <t xml:space="preserve">Separatory - poza zakładanym średnioważonym okresem gwarancji (49 m-ce) </t>
  </si>
  <si>
    <t>Ścieki przykrawędziowe i skarpowe - w zakładanym średnioważonym okresie gwarancji  (22 m-ce)</t>
  </si>
  <si>
    <t xml:space="preserve">Ścieki przykrawędziowe i skarpowe - poza zakładanym średnioważonym okresem gwarancji (51 m-ce) </t>
  </si>
  <si>
    <t>Zbiornik retencyjny i retencyjno oczyszczający - w zakładanym średnioważonym okresie gwarancji (29 m-ce)</t>
  </si>
  <si>
    <t>Zbiornik retencyjny i retencyjno oczyszczający - poza zakładanym średnioważonym okresem gwarancji (44 m-ce)</t>
  </si>
  <si>
    <t>Studnie rewizyjne - w zakładanym średnioważonym okresie gwarancji (23 m-ce)</t>
  </si>
  <si>
    <t>Studnie rewizyjne - poza zakładanym średnioważonym okresem gwarancji (50 m-ce)</t>
  </si>
  <si>
    <t>Wpusty - w zakładanym średnioważonym okresie gwarancji (14 m-ce)</t>
  </si>
  <si>
    <t xml:space="preserve">Wpusty - poza zakładanym średnioważonym okresem gwarancji (59 m-ce) </t>
  </si>
  <si>
    <t>Wodociągi - w zakładanym średnioważonym okresie gwarancji (1 m-ce)</t>
  </si>
  <si>
    <t>Wodociągi - poza zakładanym średnioważonym okresem gwarancji (72 m-ce)</t>
  </si>
  <si>
    <t>Kanalizacja deszczowa - w zakładanym średnioważonym okresie gwarancji  (24 m-ce)</t>
  </si>
  <si>
    <t>Kanalizacja deszczowa - poza zakładanym średnioważonym okresem gwarancji (49 m-ce)</t>
  </si>
  <si>
    <t>Kanalizacja sanitarna - w zakładanym średnioważonym okresie gwarancji(10 m-ce)</t>
  </si>
  <si>
    <t>Kanalizacja sanitarna - poza zakładanym średnioważonym okresem gwarancji (63 m-ce)</t>
  </si>
  <si>
    <t>Oczyszczalnie - w zakładanym średnioważonym okresie gwarancji(22 m-ce)</t>
  </si>
  <si>
    <t>Oczyszczalnie - poza zakładanym średnioważonym okresem gwarancji (51 m-ce)</t>
  </si>
  <si>
    <t>Przepompownie - w zakładanym średnioważonym okresie gwarancji (11 m-ce)</t>
  </si>
  <si>
    <t>Zbiornik p.poż - w zakładanym średnioważonym okresie gwarancji (67 m-ce)</t>
  </si>
  <si>
    <t>Zbiornik p.poż - poza zakładanym średnioważonym okresem gwarancji (6 m-ce)</t>
  </si>
  <si>
    <t xml:space="preserve">Sieć c.o. - w zakładanym średnioważonym okresie gwarancji (67 m-ce) </t>
  </si>
  <si>
    <t xml:space="preserve">Sieć c.o. - poza zakładanym średnioważonym okresem gwarancji (6 m-ce) </t>
  </si>
  <si>
    <t xml:space="preserve">Piaskownik - w zakładanym średnioważonym okresie gwarancji (1 m-ce) </t>
  </si>
  <si>
    <t xml:space="preserve">Piaskownik - poza zakładanym średnioważonym okresem gwarancji (72 m-ce) </t>
  </si>
  <si>
    <t>Zbiornik retencyjno wyrównawczy podziemny - w zakładanym średnioważonym okresie gwarancji (1 m-ce)</t>
  </si>
  <si>
    <t>Zbiornik retencyjno wyrównawczy podziemny - poza zakładanym średnioważonym okresem gwarancji (72 m-ce)</t>
  </si>
  <si>
    <t>Osadnik - w zakładanym średnioważonym okresie gwarancji (58 m-ce)</t>
  </si>
  <si>
    <t>Osadnik - poza zakładanym średnioważonym okresem gwarancji (15 m-ce)</t>
  </si>
  <si>
    <t>Poletka rozsączające - w zakładanym średnioważonym okresie gwarancji (71 m-ce)</t>
  </si>
  <si>
    <t>Poletka rozsączające - poza zakładanym średnioważonym okresem gwarancji (2 m-ce)</t>
  </si>
  <si>
    <t>Studnie osadnikowo-wlotowe - w zakładanym średnioważonym okresie gwarancji (71 m-ce)</t>
  </si>
  <si>
    <t>Studnie osadnikowo-wlotowe  - poza zakładanym średnioważonym okresem gwarancji (2 m-ce)</t>
  </si>
  <si>
    <r>
      <t xml:space="preserve">Chodniki (naprawy, remonty bieżące) - </t>
    </r>
    <r>
      <rPr>
        <b/>
        <sz val="20"/>
        <rFont val="Verdana"/>
        <family val="2"/>
        <charset val="238"/>
      </rPr>
      <t>OUA, MOP, PPO</t>
    </r>
    <r>
      <rPr>
        <sz val="20"/>
        <rFont val="Verdana"/>
        <family val="2"/>
        <charset val="238"/>
      </rPr>
      <t xml:space="preserve">
- w zakładanym średnioważonym okresie gwarancji 53 m-ce)</t>
    </r>
  </si>
  <si>
    <r>
      <t xml:space="preserve">Chodniki (naprawy, remonty bieżące) - </t>
    </r>
    <r>
      <rPr>
        <b/>
        <sz val="20"/>
        <rFont val="Verdana"/>
        <family val="2"/>
        <charset val="238"/>
      </rPr>
      <t>OUA, MOP, PPO</t>
    </r>
    <r>
      <rPr>
        <sz val="20"/>
        <rFont val="Verdana"/>
        <family val="2"/>
        <charset val="238"/>
      </rPr>
      <t xml:space="preserve">
- poza zakładanym średnioważonym okresem gwarancji (20 m-ce)</t>
    </r>
  </si>
  <si>
    <r>
      <t xml:space="preserve">Chodniki (naprawy, remonty bieżące) - </t>
    </r>
    <r>
      <rPr>
        <b/>
        <sz val="20"/>
        <rFont val="Verdana"/>
        <family val="2"/>
        <charset val="238"/>
      </rPr>
      <t xml:space="preserve">pozostałe </t>
    </r>
    <r>
      <rPr>
        <sz val="20"/>
        <rFont val="Verdana"/>
        <family val="2"/>
        <charset val="238"/>
      </rPr>
      <t xml:space="preserve">
- w zakładanym średnioważonym okresie gwarancji (44 m-ce)</t>
    </r>
  </si>
  <si>
    <r>
      <t xml:space="preserve">Chodniki (naprawy, remonty bieżące) - </t>
    </r>
    <r>
      <rPr>
        <b/>
        <sz val="20"/>
        <rFont val="Verdana"/>
        <family val="2"/>
        <charset val="238"/>
      </rPr>
      <t xml:space="preserve">pozostałe </t>
    </r>
    <r>
      <rPr>
        <sz val="20"/>
        <rFont val="Verdana"/>
        <family val="2"/>
        <charset val="238"/>
      </rPr>
      <t xml:space="preserve">
- poza zakładanym średnioważonym okresem gwarancji (29 m-ce)</t>
    </r>
  </si>
  <si>
    <t>Oznakowanie poziome cienkowarstwowe  - w zakładanym średnioważonym okresie gwarancji (33 m-cy)</t>
  </si>
  <si>
    <t>Oznakowanie poziome cienkowarstwowe  - poza zakładanym średnioważonym okresem gwarancji (40 m-cy)</t>
  </si>
  <si>
    <t>Oznakowanie poziome grubowarstwowe - w zakładanym średnioważonym okresie gwarancji (30 m-cy)</t>
  </si>
  <si>
    <t>Oznakowanie poziome grubowarstwowe - poza zakładanym średnioważonym okresem gwarancji (43 m-cy)</t>
  </si>
  <si>
    <t>Oznakowanie poziome strukturalne - w zakładanym średnioważonym okresie gwarancji (16 m-cy)</t>
  </si>
  <si>
    <t>Oznakowanie poziome strukturalne - poza zakładanym średnioważonym okresem gwarancji (57 m-cy)</t>
  </si>
  <si>
    <t>Znaki pionowe wielkie - w zakładanym średnioważonym okresie gwarancji (30 m-cy)</t>
  </si>
  <si>
    <t>Znaki pionowe wielkie - poza zakładanym średnioważonym okresem gwarancji (43 m-cy)</t>
  </si>
  <si>
    <t>Znaki pionowe duże, średnie, małe - w zakładanym średnioważonym okresie gwarancji (22 m-cy)</t>
  </si>
  <si>
    <t>Znaki pionowe duże, średnie, małe - poza zakładanym średnioważonym okresem gwarancji (51 m-cy)</t>
  </si>
  <si>
    <t>Znaki pionowe aktywne- duże średnie i małe (wraz z bateriami słonecznymi i akumulatorami)  - w zakładanym średnioważonym okresie gwarancji(63 m-ce)</t>
  </si>
  <si>
    <t>Znaki pionowe aktywne- duże średnie i małe (wraz z bateriami słonecznymi i akumulatorami) - poza zakładanym średnioważonym okresem gwarancji (10 m-ce)</t>
  </si>
  <si>
    <t>Punktowe elementy odblaskowe na barierach oraz w jezdni - w zakładanym średnioważonym okresie gwarancji (44 m-cy)</t>
  </si>
  <si>
    <t>Bramownice i inne konstrukcje wsporcze nad jezdniami - w zakładanym średnioważonym okresie gwarancji (45 m-cy)</t>
  </si>
  <si>
    <t>Słupki hektometrowe, prowadzące  - poza zakładanym średnioważonym okresie gwarancji (44 m-cy)</t>
  </si>
  <si>
    <t>Słupki hektometrowe, prowadzące - w zakładanym średnioważonym okresie gwarancji (29 m-cy)</t>
  </si>
  <si>
    <t>Punktowe elementy odblaskowe na barierach oraz w jezdni - poza zakładanym średnioważonym okresem gwarancji (29 m-cy)</t>
  </si>
  <si>
    <t>Bramownice i inne konstrukcje wsporcze nad jezdniami - poza zakładanym średnioważonym okresem gwarancji (28 m-cy)</t>
  </si>
  <si>
    <t>Punkty referencyjne na jezdni - w zakładanym średnioważonym okresie gwarancji (35 m-ce)</t>
  </si>
  <si>
    <t>Punkty referencyjne na jezdni  - poza zakładanym średnioważonym okresem gwarancji (38 m-ce)</t>
  </si>
  <si>
    <t>Słupki referencyjne (odnowienie, wymiana zniszczonego) - w zakładanym średnioważonym okresie gwarancji (34 m-ce)</t>
  </si>
  <si>
    <t>Graniczniki pasa drogowego (w tym świadki) - w zakładanym średnioważonym okresie gwarancji (16 m-cy)</t>
  </si>
  <si>
    <t>Graniczniki pasa drogowego (w tym świadki) - poza zakładanym średnioważonym okresem gwarancji (57 m-cy)</t>
  </si>
  <si>
    <t>Bariery energochłonne (w zakresie: jezdnie zasadnicze; pasy awaryjne; łącznice; pasy włączeń i wyłączeń; przejazdy awaryjne; jezdnie na OUA, MOP, MPO; dróg poprzecznych , technologicznych i pozostałych) - w zakładanym średnioważonym okresie gwarancji (24 m-cy)</t>
  </si>
  <si>
    <t>Elementy BRD energochłonne (poduszki zderzeniowe) w zakładanym średnioważonym okresie gwarancji (33 m-cy)</t>
  </si>
  <si>
    <t>Bariery energochłonne (w zakresie: jezdnie zasadnicze; pasy awaryjne; łącznice; pasy włączeń i wyłączeń; przejazdy awaryjne; jezdnie na OUA, MOP, MPO; dróg poprzecznych , technologicznych i pozostałych)  - poza zakładanym średnioważonym okresem gwarancji (49 m-cy)</t>
  </si>
  <si>
    <t>Elementy BRD energochłonne (poduszki zderzeniowe) - poza zakładanym średnioważonym okresem gwarancji (40 m-cy)</t>
  </si>
  <si>
    <t>Osłony przeciwolśnieniowe w pasie dzielącym -w zakładanym średnioważonym okresie gwarancji (53 m-cy)</t>
  </si>
  <si>
    <t>Osłony przeciwolśnieniowe w pasie dzielącym -poza zakładanym średnioważonym okresem gwarancji (20 m-cy)</t>
  </si>
  <si>
    <t>Ekrany przeciwolśnieniowe/akustyczne -w zakładanym średnioważonym okresie gwarancji (26 m-cy)</t>
  </si>
  <si>
    <t>Ekrany przeciwolśnieniowe/akustyczne -poza zakładanym średnioważonym okresem gwarancji (47 m-cy)</t>
  </si>
  <si>
    <t>Ogrodzenia -w zakładanym średnioważonym okresie gwarancji (27 m-cy)</t>
  </si>
  <si>
    <t>Ogrodzenia -poza zakładanym średnioważonym okresem gwarancji (46 m-cy)</t>
  </si>
  <si>
    <t>Bramy -w zakładanym średnioważonym okresie gwarancji (19 m-cy)</t>
  </si>
  <si>
    <t>Bramy -poza zakładanym średnioważonym okresem gwarancji (54 m-cy)</t>
  </si>
  <si>
    <t>Furtki -w zakładanym średnioważonym okresie gwarancji (32 m-cy)</t>
  </si>
  <si>
    <t>Furtki -poza zakładanym średnioważonym okresem gwarancji (41 m-cy)</t>
  </si>
  <si>
    <t>Nawierzchnia parkingów, placów manewrowych, miejsc do kontroli
i miejsc pod kolumny awaryjne (utrzymanie czystości) (73 m-ce)</t>
  </si>
  <si>
    <t>Kamery do monitoringu  - poza zakładanym średnioważonym okresem gwarancji  (4 m-ce)</t>
  </si>
  <si>
    <t>Kamery do monitoringu - w zakładanym średnioważonym okresie gwarancji (69 m-ce)</t>
  </si>
  <si>
    <t>Stacje meteo  - poza zakładanym średnioważonym okresem gwarancji  (6 m-ce)</t>
  </si>
  <si>
    <t>Stacje meteo - w zakładanym średnioważonym okresie gwarancji (67 m-ce)</t>
  </si>
  <si>
    <t>Studnie kablowe teletechniczne - poza zakładanym średnioważonym okresem gwarancji (54 m-ce)</t>
  </si>
  <si>
    <t>Studnie kablowe teletechniczne - w zakładanym średnioważonym okresie gwarancji (19 m-ce)</t>
  </si>
  <si>
    <t>Sieć elektroenergetyczna dla potrzeb łącz. Autostrad. - poza zakładanym średnioważonym okresem gwarancji (6 m-ce)</t>
  </si>
  <si>
    <t>Sieć elektroenergetyczna dla potrzeb łącz. Autostrad. - w zakładanym średnioważonym okresie gwarancji(67 m-ce)</t>
  </si>
  <si>
    <t>Sieć drenarska - poza zakładanym średnioważonym okresem gwarancji (62 m-ce)</t>
  </si>
  <si>
    <t>Sieć drenarska - w zakładanym średnioważonym okresie gwarancji(11 m-ce)</t>
  </si>
  <si>
    <t>Wygrodzenia herpetologiczne - poza zakładanym średnioważonym okresem gwarancji (54 m-ce)</t>
  </si>
  <si>
    <t>Wygrodzenia herpetologiczne - w zakładanym średnioważonym okresie gwarancji(19 m-ce)</t>
  </si>
  <si>
    <t>Zasilanie awaryjne (agregaty prądotwórcze) - poza zakładanym średnioważonym okresem gwarancji(51 m-ce)</t>
  </si>
  <si>
    <t>Zasilanie awaryjne (agregaty prądotwórcze) - w zakładanym średnioważonym okresie gwarancji (22 m-ce)</t>
  </si>
  <si>
    <t>Punkty świetlne (oświetlenie) - poza zakładanym średnioważonym okresem gwarancji(49 m-ce)</t>
  </si>
  <si>
    <t>Punkty świetlne (oświetlenie) - w zakładanym średnioważonym okresie gwarancji (24 m-ce)</t>
  </si>
  <si>
    <t>Stacje transformatorowe - poza zakładanym średnioważonym okresem gwarancji (42 m-ce)</t>
  </si>
  <si>
    <t>Stacje transformatorowe - w zakładanym średnioważonym okresie gwarancji (31 m-ce)</t>
  </si>
  <si>
    <t>Sieć energetyczna - poza zakładanym średnioważonym okresem gwarancji (45 m-ce)</t>
  </si>
  <si>
    <t>Sieć energetyczna - w zakładanym średnioważonym okresie gwarancji (28 m-ce)</t>
  </si>
  <si>
    <r>
      <t xml:space="preserve">Szacunkowa ilość m-cy pobierania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za utrzymania elementu  zgodnie z warunkami OPZ </t>
    </r>
  </si>
  <si>
    <r>
      <t xml:space="preserve">Wartość jednostkowa netto miesięcznego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 za utrzymania elementu  zgodnie 
z warunkami OPZ
[PLN/jedn/m-c]</t>
    </r>
  </si>
  <si>
    <t xml:space="preserve">Wartość netto za utrzymanie elementu
[PLN] 
</t>
  </si>
  <si>
    <t>Nawierzchnia dróg technologicznych (z płyt ażurowych) (naprawy i remonty)  - poza zakładanym średnioważonym okresem gwarancji(-)</t>
  </si>
  <si>
    <t>Nawierzchnia (jezdnie zasadnicze + pasy awaryjne + łącznice + pasy włączeń i wyłączeń + przejazdy awaryjne + OUA, MOP, PPO )  - poza zakładanym średnioważonym okresem gwarancji  (54 m-cy)</t>
  </si>
  <si>
    <t>Znaki pionowe typu A,B,C,D,E,F,W,T -zakup, dostawa, montaż (tarcza, konstrukcja wsp., słupek, fundament) typ zgodny z wystepującym na autostradzie A4</t>
  </si>
  <si>
    <t>Bariery energochłonne (w zakresie: jezdnie zasadnicze; pasy awaryjne; łącznice; pasy włączeń i wyłączeń; przejazdy awaryjne; jezdnie na OUA, MOP, MPO; dróg poprzecznych) ( zakup, dostawa, montaż) - wszystkie typy</t>
  </si>
  <si>
    <t>Bariery energochłonne (drogi dojazdowe, technologiczne, pozostałe) (zakup,dostawa,montaż) - wszystkie typy</t>
  </si>
  <si>
    <t>Nawierzchnia (jezdnie na OUA, MOP, PPO) (73 m-ce)</t>
  </si>
  <si>
    <t>Ścieki korytkowe - w zakładanym średnioważonym okresie gwarancji  (60 m-ce)</t>
  </si>
  <si>
    <t>Ścieki korytkowe - poza zakładanym średnioważonym okresem gwarancji (13 m-ce)</t>
  </si>
  <si>
    <t>Przepompownie - poza zakładanym średnioważonym okresem gwarancji (62 m-ce)</t>
  </si>
  <si>
    <t>Separatory ruchu  -w zakładanym  średnioważonym okresie gwarancji (54)</t>
  </si>
  <si>
    <t>Separatory ruchu  -poza zakładanym  średnioważonym okresie gwarancji (19)</t>
  </si>
  <si>
    <t>Lampy U-35 tworzące falę świetlną wraz z tablicami U-3 na podstawach oraz akumulator z obudową do przykręcenia do gruntu - poza zakładanym  średnioważonym okresie gwarancji (19)</t>
  </si>
  <si>
    <t>Lampy U-35 tworzące falę świetlną wraz z tablicami U-3 na podstawach oraz akumulator z obudową do przykręcenia do gruntu - w zakładanym  średnioważonym okresie gwarancji (54)</t>
  </si>
  <si>
    <t>Kanalizacja teletechniczna - w zakładanym średnioważonym okresie gwarancji(19 m-ce)</t>
  </si>
  <si>
    <t>Kanalizacja teletechniczna - poza zakładanym średnioważonym okresem gwarancji (54 m-ce)</t>
  </si>
  <si>
    <t>Sieć teletechniczna w kanalizacji - poza zakładanym średnioważonym okresem gwarancji (60 m-ce)</t>
  </si>
  <si>
    <t>Sieć teletechniczna w kanalizacji - w zakładanym średnioważonym okresie gwarancji(13 m-ce)</t>
  </si>
  <si>
    <t xml:space="preserve">Bariery energochłonne (w zakresie: jezdnie zasadnicze; pasy awaryjne; łącznice; pasy włączeń i wyłączeń; przejazdy awaryjne; jezdnie na OUA, MOP, PPO; dróg poprzecznych , technologicznych i pozostałych) (73 m-ce)   </t>
  </si>
  <si>
    <t>Nawierzchnia dróg dojazdowych (z płyt ażurowych) (73 m-ce)</t>
  </si>
  <si>
    <t>Nr formularza</t>
  </si>
  <si>
    <t>Formularz 2.1.</t>
  </si>
  <si>
    <t>..............................</t>
  </si>
  <si>
    <t>......................................................................</t>
  </si>
  <si>
    <t>Data</t>
  </si>
  <si>
    <t>Przedstawiciel Wykonawcy/Wykonawca</t>
  </si>
  <si>
    <t>…………………………</t>
  </si>
  <si>
    <t>(nazwa Wykonawcy/Wykonawców) …………………………………………….</t>
  </si>
  <si>
    <t>(nazwa Wykonawcy/Wykonawców) …………………………………</t>
  </si>
  <si>
    <t>Razem netto [PLN]:</t>
  </si>
  <si>
    <t>VAT 23% [PLN]:</t>
  </si>
  <si>
    <t>Razem brutto [PLN]: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</si>
  <si>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</si>
  <si>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</si>
  <si>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</si>
  <si>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Formularz Cenowy 2.1.a</t>
  </si>
  <si>
    <t>Formularz Cenowy 2.1.b</t>
  </si>
  <si>
    <t>Formularz Cenowy 2.1.c</t>
  </si>
  <si>
    <t>Formularz 2.1.a</t>
  </si>
  <si>
    <t>Formularz 2.1.b</t>
  </si>
  <si>
    <t>Formularz 2.1.c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</si>
  <si>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 Z PODZIAŁEM NA DWA ZADANIA.
ZADANIE NR 1 : CAŁOROCZNE KOMPLEKSOWE UTRZYMANIE AUTOSTRADY A4, DROGI EKSPRESOWEJ S19 I DRÓG KRAJOWYCH NR 97, NR 9 i NR 94 
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</si>
  <si>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
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</si>
  <si>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t>FORMULARZ CENOWY - utrzymanie rutynowe (BUD, ZUD i BUM)
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</si>
  <si>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</si>
  <si>
    <t>5</t>
  </si>
  <si>
    <t>Elementy bezpieczeństwa ruchu</t>
  </si>
  <si>
    <t>Konserwacja poręczy ochronnych, osłon przeciwporażeniowych i balustrad (73 m-ce)</t>
  </si>
  <si>
    <t>Nawierzchnia (jezdnie zasadnicze + pasy awaryjne + łącznice + pasy włączeń i wyłączeń + przejazdy awaryjne + OUA, MOP, PPO ) - w zakładanym średnioważonym okresie gwarancji (19 m-cy)</t>
  </si>
  <si>
    <t>Nawierzchnia parkingów, placów manewrowych, miejsc do kontroli          i miejsc pod kolumny awaryjne ( z betonowej kostki brukowej) (naprawy i remonty)- w zakładanym średnioważonym okresie gwarancji (62 m-cy)</t>
  </si>
  <si>
    <t>Nawierzchnia dróg kategorii innej niż krajowa zlokalizowanych w pasie drogowym  - poza zakładanym średnioważonym okresiem gwarancji (50 m-cy)</t>
  </si>
  <si>
    <t>Nawierzchnia dróg dojazdowych bitumicznych (naprawy i remonty) - w zakładanym średnioważonym okresie gwarancji (22 m-cy)</t>
  </si>
  <si>
    <t>Nawierzchnia dróg dojazdowych bitumicznych (naprawy i remonty)  - poza zakładanym  średnioważonym okresiem gwarancji (51 m-cy)</t>
  </si>
  <si>
    <t>Nawierzchnia dróg dojazdowych (żwirowych) (naprawy i remonty) - w zakładanym średnioważonym okresie gwarancji (49 m-cy)</t>
  </si>
  <si>
    <t>Nawierzchnia dróg dojazdowych (żwirowych) (naprawy i remonty)  - poza zakładanym średnioważonym okresiem gwarancji (24 m-cy)</t>
  </si>
  <si>
    <t>Nawierzchnia dróg dojazdowych (z płyt ażurowych) (naprawy i remonty) - w zakładanym średnioważonym okresie gwarancji (1 m-cy)</t>
  </si>
  <si>
    <t>Nawierzchnia dróg dojazdowych (z płyt ażurowych) (naprawy i remonty)  - poza zakładanym średnioważonym okresem gwarancji (72 m-cy)</t>
  </si>
  <si>
    <t>Powierzchnia terenu do koszenia (73 m-ce)</t>
  </si>
  <si>
    <r>
      <t xml:space="preserve">Zieleń (nasadzenia drzew, krzewów i pozostałych)- </t>
    </r>
    <r>
      <rPr>
        <b/>
        <sz val="20"/>
        <rFont val="Verdana"/>
        <family val="2"/>
        <charset val="238"/>
      </rPr>
      <t>drzewa</t>
    </r>
    <r>
      <rPr>
        <sz val="20"/>
        <rFont val="Verdana"/>
        <family val="2"/>
        <charset val="238"/>
      </rPr>
      <t xml:space="preserve"> - w zakładanym średnioważonym okresie gwarancji  (1 m-cy)</t>
    </r>
  </si>
  <si>
    <r>
      <t xml:space="preserve">Zieleń (nasadzenia drzew, krzewów i pozostałych)- </t>
    </r>
    <r>
      <rPr>
        <b/>
        <sz val="20"/>
        <rFont val="Verdana"/>
        <family val="2"/>
        <charset val="238"/>
      </rPr>
      <t>drzewa</t>
    </r>
    <r>
      <rPr>
        <sz val="20"/>
        <rFont val="Verdana"/>
        <family val="2"/>
        <charset val="238"/>
      </rPr>
      <t xml:space="preserve"> - poza zakładanym średnioważonym okresem gwarancji  (72 m-cy)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</si>
  <si>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krzewy</t>
    </r>
    <r>
      <rPr>
        <sz val="20"/>
        <rFont val="Verdana"/>
        <family val="2"/>
        <charset val="238"/>
      </rPr>
      <t xml:space="preserve"> - w zakładanym średnioważonym okresie gwarancji  (3 m-cy)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</si>
  <si>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krzewy</t>
    </r>
    <r>
      <rPr>
        <sz val="20"/>
        <rFont val="Verdana"/>
        <family val="2"/>
        <charset val="238"/>
      </rPr>
      <t xml:space="preserve"> - poza zakładanym średnioważonym okresem gwarancji  (70 m-cy)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</si>
  <si>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pnącza</t>
    </r>
    <r>
      <rPr>
        <sz val="20"/>
        <rFont val="Verdana"/>
        <family val="2"/>
        <charset val="238"/>
      </rPr>
      <t xml:space="preserve"> - w zakładanym średnioważonym okresie gwarancji  (2 m-cy)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</si>
  <si>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 xml:space="preserve">pnącza </t>
    </r>
    <r>
      <rPr>
        <sz val="20"/>
        <rFont val="Verdana"/>
        <family val="2"/>
        <charset val="238"/>
      </rPr>
      <t>- poza zakładanym średnioważonym okresem gwarancji  (71 m-cy)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</si>
  <si>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Rośliny wodne</t>
    </r>
    <r>
      <rPr>
        <sz val="20"/>
        <rFont val="Verdana"/>
        <family val="2"/>
        <charset val="238"/>
      </rPr>
      <t xml:space="preserve"> - w zakładanym średnioważonym okresie gwarancji  (1 m-cy)</t>
    </r>
  </si>
  <si>
    <r>
      <t xml:space="preserve">Zieleń (nasadzenia drzew, krzewów i pozostałych) - </t>
    </r>
    <r>
      <rPr>
        <b/>
        <sz val="20"/>
        <rFont val="Verdana"/>
        <family val="2"/>
        <charset val="238"/>
      </rPr>
      <t>Rośliny wodne</t>
    </r>
    <r>
      <rPr>
        <sz val="20"/>
        <rFont val="Verdana"/>
        <family val="2"/>
        <charset val="238"/>
      </rPr>
      <t xml:space="preserve"> - poza zakładanym średnioważonym okresem gwarancji   (72 m-cy)</t>
    </r>
  </si>
  <si>
    <r>
      <t xml:space="preserve">Chodniki (utrzymanie czystości) - </t>
    </r>
    <r>
      <rPr>
        <b/>
        <sz val="20"/>
        <rFont val="Verdana"/>
        <family val="2"/>
        <charset val="238"/>
      </rPr>
      <t>MOP, MPO</t>
    </r>
    <r>
      <rPr>
        <sz val="20"/>
        <rFont val="Verdana"/>
        <family val="2"/>
        <charset val="238"/>
      </rPr>
      <t xml:space="preserve"> (73 m-ce)</t>
    </r>
  </si>
  <si>
    <t>Nawierzchnia (jezdnie na OUA, MOP, MPO) (utrzymanie czystości) (73 m-ce)</t>
  </si>
  <si>
    <t>Nawierzchnia dróg dojazdowych bitumicznych (utrzymanie czystości) (73 m-ce)</t>
  </si>
  <si>
    <t>Nawierzchnia dróg dojazdowych (żwirowych) (utrzymanie czystości) (73 m-ce)</t>
  </si>
  <si>
    <t>Rutynowe objazdy w ramach patrolu Drogi (73 m-ce)</t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</si>
  <si>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20"/>
        <rFont val="Verdana"/>
        <family val="2"/>
        <charset val="238"/>
      </rPr>
      <t>Uwaga :</t>
    </r>
    <r>
      <rPr>
        <sz val="20"/>
        <rFont val="Verdana"/>
        <family val="2"/>
        <charset val="238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uwzglednić w kosztach utrzymania poszczególnych elementów. </t>
    </r>
  </si>
  <si>
    <t>Nawierzchnia z betonu cementowego - w zakładanym średnioważonym okresie gwarancji (-)</t>
  </si>
  <si>
    <t>Nawierzchnia z betonu cementowego - poza zakładanym średnioważonym okresem gwarancji (73 m-cy)</t>
  </si>
  <si>
    <t>D-05.03.16</t>
  </si>
  <si>
    <t>D-05.03.23</t>
  </si>
  <si>
    <t>D-06.04.01.21</t>
  </si>
  <si>
    <t>D-06.04.01.11 D-06.04.01.21</t>
  </si>
  <si>
    <t>D-06.04.01.a</t>
  </si>
  <si>
    <t>D-02.03.01</t>
  </si>
  <si>
    <t>D.07.02.02</t>
  </si>
  <si>
    <t>wg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</si>
</sst>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z_ł_-;\-* #,##0.00\ _z_ł_-;_-* &quot;-&quot;??\ _z_ł_-;_-@_-"/>
    <numFmt numFmtId="164" formatCode="#,##0.00\ _z_ł"/>
    <numFmt numFmtId="165" formatCode="#,##0.00_ ;\-#,##0.00\ "/>
    <numFmt numFmtId="166" formatCode="#,##0\ _z_ł"/>
  </numFmts>
  <fonts count="3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20"/>
      <name val="Verdana"/>
      <family val="2"/>
      <charset val="238"/>
    </font>
    <font>
      <sz val="20"/>
      <name val="Arial"/>
      <family val="2"/>
      <charset val="238"/>
    </font>
    <font>
      <sz val="20"/>
      <name val="Verdana"/>
      <family val="2"/>
      <charset val="238"/>
    </font>
    <font>
      <i/>
      <sz val="20"/>
      <name val="Arial"/>
      <family val="2"/>
      <charset val="238"/>
    </font>
    <font>
      <i/>
      <sz val="15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20"/>
      <color theme="1"/>
      <name val="Verdana"/>
      <family val="2"/>
      <charset val="238"/>
    </font>
    <font>
      <vertAlign val="superscript"/>
      <sz val="20"/>
      <name val="Verdana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sz val="20"/>
      <name val="Arial"/>
      <family val="2"/>
      <charset val="238"/>
    </font>
    <font>
      <sz val="20"/>
      <color theme="1"/>
      <name val="Verdana"/>
      <family val="2"/>
      <charset val="238"/>
    </font>
    <font>
      <sz val="20"/>
      <color theme="1"/>
      <name val="Arial"/>
      <family val="2"/>
      <charset val="238"/>
    </font>
    <font>
      <sz val="2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Verdana"/>
      <family val="2"/>
      <charset val="238"/>
    </font>
    <font>
      <b/>
      <i/>
      <sz val="8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10"/>
      <color theme="1"/>
      <name val="Verdana"/>
      <family val="2"/>
      <charset val="238"/>
    </font>
    <font>
      <i/>
      <sz val="10"/>
      <name val="Verdana"/>
      <family val="2"/>
      <charset val="238"/>
    </font>
    <font>
      <b/>
      <sz val="12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</cellStyleXfs>
  <cellXfs count="267">
    <xf numFmtId="0" fontId="0" fillId="0" borderId="0" xfId="0"/>
    <xf numFmtId="0" fontId="3" fillId="0" borderId="0" xfId="0" applyFont="1" applyFill="1"/>
    <xf numFmtId="49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8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top" wrapText="1"/>
    </xf>
    <xf numFmtId="0" fontId="0" fillId="0" borderId="15" xfId="0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10" fillId="0" borderId="16" xfId="0" applyFont="1" applyFill="1" applyBorder="1" applyAlignment="1">
      <alignment vertical="top" wrapText="1"/>
    </xf>
    <xf numFmtId="0" fontId="15" fillId="0" borderId="16" xfId="0" applyNumberFormat="1" applyFont="1" applyFill="1" applyBorder="1" applyAlignment="1">
      <alignment horizontal="center" vertical="center"/>
    </xf>
    <xf numFmtId="0" fontId="15" fillId="0" borderId="18" xfId="0" applyNumberFormat="1" applyFont="1" applyFill="1" applyBorder="1" applyAlignment="1">
      <alignment horizontal="center" vertical="center"/>
    </xf>
    <xf numFmtId="0" fontId="5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>
      <alignment wrapText="1"/>
    </xf>
    <xf numFmtId="0" fontId="23" fillId="0" borderId="19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left" vertical="center" wrapText="1"/>
    </xf>
    <xf numFmtId="2" fontId="4" fillId="0" borderId="19" xfId="0" applyNumberFormat="1" applyFon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4" fontId="3" fillId="0" borderId="19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23" fillId="0" borderId="19" xfId="0" applyNumberFormat="1" applyFont="1" applyFill="1" applyBorder="1" applyAlignment="1">
      <alignment horizontal="center" vertical="center" wrapText="1"/>
    </xf>
    <xf numFmtId="0" fontId="23" fillId="0" borderId="19" xfId="0" applyNumberFormat="1" applyFont="1" applyFill="1" applyBorder="1" applyAlignment="1">
      <alignment horizontal="left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 wrapText="1"/>
    </xf>
    <xf numFmtId="1" fontId="3" fillId="0" borderId="19" xfId="0" applyNumberFormat="1" applyFont="1" applyFill="1" applyBorder="1" applyAlignment="1">
      <alignment horizontal="center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2" fontId="24" fillId="0" borderId="19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justify" vertical="center"/>
    </xf>
    <xf numFmtId="0" fontId="4" fillId="0" borderId="19" xfId="0" applyFont="1" applyFill="1" applyBorder="1" applyAlignment="1">
      <alignment wrapText="1"/>
    </xf>
    <xf numFmtId="164" fontId="3" fillId="0" borderId="19" xfId="0" applyNumberFormat="1" applyFont="1" applyFill="1" applyBorder="1" applyAlignment="1">
      <alignment horizontal="center" vertical="center" wrapText="1"/>
    </xf>
    <xf numFmtId="4" fontId="3" fillId="0" borderId="19" xfId="0" quotePrefix="1" applyNumberFormat="1" applyFont="1" applyFill="1" applyBorder="1" applyAlignment="1">
      <alignment horizontal="center" vertical="center" wrapText="1"/>
    </xf>
    <xf numFmtId="1" fontId="3" fillId="0" borderId="19" xfId="0" quotePrefix="1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left" vertical="top" wrapText="1"/>
    </xf>
    <xf numFmtId="2" fontId="3" fillId="0" borderId="20" xfId="0" applyNumberFormat="1" applyFont="1" applyFill="1" applyBorder="1" applyAlignment="1">
      <alignment horizontal="center" vertical="center"/>
    </xf>
    <xf numFmtId="1" fontId="3" fillId="0" borderId="20" xfId="0" applyNumberFormat="1" applyFont="1" applyFill="1" applyBorder="1" applyAlignment="1">
      <alignment horizontal="center" vertical="center"/>
    </xf>
    <xf numFmtId="4" fontId="3" fillId="0" borderId="20" xfId="0" applyNumberFormat="1" applyFont="1" applyFill="1" applyBorder="1" applyAlignment="1">
      <alignment horizontal="center" vertical="center"/>
    </xf>
    <xf numFmtId="0" fontId="25" fillId="0" borderId="0" xfId="0" applyFont="1" applyFill="1"/>
    <xf numFmtId="2" fontId="24" fillId="0" borderId="20" xfId="0" applyNumberFormat="1" applyFont="1" applyFill="1" applyBorder="1" applyAlignment="1">
      <alignment horizontal="center" vertical="center"/>
    </xf>
    <xf numFmtId="1" fontId="24" fillId="0" borderId="20" xfId="0" applyNumberFormat="1" applyFont="1" applyFill="1" applyBorder="1" applyAlignment="1">
      <alignment horizontal="center" vertical="center"/>
    </xf>
    <xf numFmtId="4" fontId="24" fillId="0" borderId="20" xfId="0" applyNumberFormat="1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0" borderId="5" xfId="0" applyFont="1" applyFill="1" applyBorder="1" applyAlignment="1">
      <alignment vertical="center"/>
    </xf>
    <xf numFmtId="3" fontId="3" fillId="0" borderId="20" xfId="0" applyNumberFormat="1" applyFont="1" applyFill="1" applyBorder="1" applyAlignment="1">
      <alignment horizontal="center" vertical="center"/>
    </xf>
    <xf numFmtId="2" fontId="3" fillId="0" borderId="20" xfId="0" applyNumberFormat="1" applyFont="1" applyFill="1" applyBorder="1" applyAlignment="1">
      <alignment horizontal="center" vertical="center" wrapText="1"/>
    </xf>
    <xf numFmtId="4" fontId="4" fillId="0" borderId="19" xfId="0" applyNumberFormat="1" applyFont="1" applyFill="1" applyBorder="1" applyAlignment="1">
      <alignment horizontal="center" vertical="center" wrapText="1"/>
    </xf>
    <xf numFmtId="1" fontId="22" fillId="0" borderId="21" xfId="0" applyNumberFormat="1" applyFont="1" applyFill="1" applyBorder="1" applyAlignment="1">
      <alignment horizontal="center" vertical="center" wrapText="1"/>
    </xf>
    <xf numFmtId="4" fontId="22" fillId="0" borderId="22" xfId="0" applyNumberFormat="1" applyFont="1" applyFill="1" applyBorder="1" applyAlignment="1">
      <alignment horizontal="center" vertical="center" wrapText="1"/>
    </xf>
    <xf numFmtId="164" fontId="22" fillId="0" borderId="23" xfId="0" applyNumberFormat="1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3" fontId="24" fillId="0" borderId="19" xfId="0" applyNumberFormat="1" applyFont="1" applyFill="1" applyBorder="1" applyAlignment="1">
      <alignment horizontal="center" vertical="center"/>
    </xf>
    <xf numFmtId="4" fontId="4" fillId="0" borderId="19" xfId="0" applyNumberFormat="1" applyFont="1" applyFill="1" applyBorder="1" applyAlignment="1">
      <alignment horizontal="center" vertical="center"/>
    </xf>
    <xf numFmtId="0" fontId="15" fillId="0" borderId="0" xfId="0" applyFont="1"/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2" borderId="12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  <xf numFmtId="4" fontId="0" fillId="0" borderId="0" xfId="0" applyNumberFormat="1"/>
    <xf numFmtId="0" fontId="29" fillId="0" borderId="0" xfId="0" applyFont="1"/>
    <xf numFmtId="0" fontId="16" fillId="0" borderId="0" xfId="0" applyFont="1" applyAlignment="1" applyProtection="1">
      <alignment horizontal="justify" vertical="center"/>
    </xf>
    <xf numFmtId="0" fontId="18" fillId="0" borderId="0" xfId="0" applyFont="1" applyAlignment="1">
      <alignment horizontal="center" vertical="center"/>
    </xf>
    <xf numFmtId="0" fontId="31" fillId="2" borderId="12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2" fillId="0" borderId="0" xfId="0" applyFont="1"/>
    <xf numFmtId="0" fontId="0" fillId="0" borderId="0" xfId="0" applyFill="1"/>
    <xf numFmtId="0" fontId="18" fillId="0" borderId="0" xfId="0" applyFont="1" applyFill="1" applyAlignment="1">
      <alignment horizontal="center" vertical="center"/>
    </xf>
    <xf numFmtId="0" fontId="6" fillId="0" borderId="19" xfId="0" applyFont="1" applyFill="1" applyBorder="1" applyAlignment="1" applyProtection="1">
      <alignment horizontal="center"/>
      <protection locked="0"/>
    </xf>
    <xf numFmtId="1" fontId="6" fillId="0" borderId="19" xfId="0" applyNumberFormat="1" applyFont="1" applyFill="1" applyBorder="1" applyAlignment="1" applyProtection="1">
      <alignment horizontal="center"/>
      <protection locked="0"/>
    </xf>
    <xf numFmtId="1" fontId="2" fillId="0" borderId="21" xfId="0" applyNumberFormat="1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vertical="center"/>
    </xf>
    <xf numFmtId="1" fontId="2" fillId="0" borderId="21" xfId="0" applyNumberFormat="1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vertical="center" wrapText="1"/>
    </xf>
    <xf numFmtId="2" fontId="24" fillId="0" borderId="19" xfId="0" applyNumberFormat="1" applyFont="1" applyFill="1" applyBorder="1" applyAlignment="1">
      <alignment horizontal="center" vertical="center" wrapText="1"/>
    </xf>
    <xf numFmtId="1" fontId="22" fillId="0" borderId="19" xfId="0" applyNumberFormat="1" applyFont="1" applyFill="1" applyBorder="1" applyAlignment="1">
      <alignment horizontal="center" vertical="center" wrapText="1"/>
    </xf>
    <xf numFmtId="4" fontId="22" fillId="0" borderId="19" xfId="0" applyNumberFormat="1" applyFont="1" applyFill="1" applyBorder="1" applyAlignment="1">
      <alignment horizontal="center" vertical="center" wrapText="1"/>
    </xf>
    <xf numFmtId="164" fontId="22" fillId="0" borderId="19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3" fontId="30" fillId="0" borderId="13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4" fontId="0" fillId="0" borderId="11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4" fontId="0" fillId="0" borderId="19" xfId="0" applyNumberFormat="1" applyFill="1" applyBorder="1" applyAlignment="1">
      <alignment horizontal="center" vertical="center" wrapText="1"/>
    </xf>
    <xf numFmtId="4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0" fontId="0" fillId="0" borderId="8" xfId="0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wrapText="1"/>
    </xf>
    <xf numFmtId="0" fontId="0" fillId="0" borderId="1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center" vertical="center" wrapText="1"/>
    </xf>
    <xf numFmtId="4" fontId="0" fillId="0" borderId="16" xfId="0" applyNumberFormat="1" applyFill="1" applyBorder="1" applyAlignment="1">
      <alignment horizontal="center" vertical="center"/>
    </xf>
    <xf numFmtId="0" fontId="10" fillId="0" borderId="8" xfId="0" applyFont="1" applyFill="1" applyBorder="1" applyAlignment="1">
      <alignment wrapText="1"/>
    </xf>
    <xf numFmtId="0" fontId="10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4" fontId="0" fillId="0" borderId="14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vertical="top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top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top" wrapText="1"/>
    </xf>
    <xf numFmtId="4" fontId="0" fillId="0" borderId="17" xfId="0" applyNumberForma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28" fillId="0" borderId="12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9" fillId="0" borderId="0" xfId="0" applyFont="1" applyFill="1"/>
    <xf numFmtId="49" fontId="18" fillId="0" borderId="19" xfId="0" applyNumberFormat="1" applyFont="1" applyFill="1" applyBorder="1" applyAlignment="1">
      <alignment horizontal="center" vertical="center"/>
    </xf>
    <xf numFmtId="49" fontId="18" fillId="0" borderId="19" xfId="0" applyNumberFormat="1" applyFont="1" applyFill="1" applyBorder="1" applyAlignment="1">
      <alignment horizontal="left" vertical="center"/>
    </xf>
    <xf numFmtId="0" fontId="19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49" fontId="19" fillId="0" borderId="19" xfId="0" applyNumberFormat="1" applyFont="1" applyFill="1" applyBorder="1" applyAlignment="1">
      <alignment horizontal="center" vertical="center"/>
    </xf>
    <xf numFmtId="49" fontId="19" fillId="0" borderId="19" xfId="0" applyNumberFormat="1" applyFont="1" applyFill="1" applyBorder="1" applyAlignment="1">
      <alignment horizontal="left" vertical="center" wrapText="1"/>
    </xf>
    <xf numFmtId="43" fontId="0" fillId="0" borderId="19" xfId="4" applyFont="1" applyFill="1" applyBorder="1" applyAlignment="1">
      <alignment horizontal="center" vertical="center"/>
    </xf>
    <xf numFmtId="2" fontId="0" fillId="0" borderId="19" xfId="4" applyNumberFormat="1" applyFont="1" applyFill="1" applyBorder="1" applyAlignment="1">
      <alignment horizontal="center" vertical="center"/>
    </xf>
    <xf numFmtId="43" fontId="10" fillId="0" borderId="19" xfId="4" applyFont="1" applyFill="1" applyBorder="1" applyAlignment="1">
      <alignment horizontal="center" vertical="center"/>
    </xf>
    <xf numFmtId="165" fontId="0" fillId="0" borderId="19" xfId="4" applyNumberFormat="1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horizontal="left" vertical="center" wrapText="1"/>
    </xf>
    <xf numFmtId="2" fontId="0" fillId="0" borderId="18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0" fontId="11" fillId="0" borderId="0" xfId="0" applyFont="1" applyFill="1" applyAlignment="1">
      <alignment horizontal="right" vertical="top"/>
    </xf>
    <xf numFmtId="49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0" fontId="15" fillId="0" borderId="0" xfId="0" applyFont="1" applyProtection="1"/>
    <xf numFmtId="49" fontId="15" fillId="0" borderId="0" xfId="0" applyNumberFormat="1" applyFont="1" applyAlignment="1" applyProtection="1">
      <alignment horizontal="right" vertical="center"/>
    </xf>
    <xf numFmtId="0" fontId="8" fillId="0" borderId="0" xfId="0" applyFont="1" applyFill="1" applyAlignment="1">
      <alignment horizontal="right" vertical="top"/>
    </xf>
    <xf numFmtId="4" fontId="33" fillId="0" borderId="0" xfId="0" applyNumberFormat="1" applyFont="1" applyAlignment="1">
      <alignment horizontal="right" vertical="top"/>
    </xf>
    <xf numFmtId="0" fontId="27" fillId="0" borderId="0" xfId="0" applyFont="1" applyAlignment="1">
      <alignment horizontal="right" vertical="top"/>
    </xf>
    <xf numFmtId="0" fontId="15" fillId="0" borderId="10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5" fillId="0" borderId="7" xfId="0" applyNumberFormat="1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left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center" wrapText="1"/>
    </xf>
    <xf numFmtId="0" fontId="15" fillId="0" borderId="0" xfId="0" applyFont="1" applyFill="1" applyAlignment="1"/>
    <xf numFmtId="0" fontId="15" fillId="3" borderId="0" xfId="0" applyFont="1" applyFill="1" applyAlignment="1" applyProtection="1">
      <protection locked="0"/>
    </xf>
    <xf numFmtId="0" fontId="15" fillId="3" borderId="0" xfId="0" applyFont="1" applyFill="1" applyProtection="1">
      <protection locked="0"/>
    </xf>
    <xf numFmtId="0" fontId="16" fillId="3" borderId="0" xfId="0" applyFont="1" applyFill="1" applyAlignment="1" applyProtection="1">
      <alignment horizontal="justify" vertical="center"/>
      <protection locked="0"/>
    </xf>
    <xf numFmtId="0" fontId="15" fillId="3" borderId="0" xfId="0" applyFont="1" applyFill="1" applyAlignment="1" applyProtection="1">
      <alignment horizontal="left" vertical="center"/>
      <protection locked="0"/>
    </xf>
    <xf numFmtId="0" fontId="15" fillId="3" borderId="0" xfId="0" applyFont="1" applyFill="1" applyAlignment="1" applyProtection="1">
      <alignment horizontal="right"/>
      <protection locked="0"/>
    </xf>
    <xf numFmtId="4" fontId="3" fillId="3" borderId="19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NumberFormat="1" applyFont="1" applyFill="1" applyBorder="1" applyAlignment="1" applyProtection="1">
      <alignment horizontal="center" vertical="center"/>
      <protection locked="0"/>
    </xf>
    <xf numFmtId="4" fontId="3" fillId="3" borderId="19" xfId="0" applyNumberFormat="1" applyFont="1" applyFill="1" applyBorder="1" applyAlignment="1" applyProtection="1">
      <alignment horizontal="center" vertical="center" wrapText="1"/>
      <protection locked="0"/>
    </xf>
    <xf numFmtId="4" fontId="24" fillId="3" borderId="19" xfId="0" applyNumberFormat="1" applyFont="1" applyFill="1" applyBorder="1" applyAlignment="1" applyProtection="1">
      <alignment horizontal="center" vertical="center"/>
      <protection locked="0"/>
    </xf>
    <xf numFmtId="4" fontId="3" fillId="3" borderId="19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Protection="1">
      <protection locked="0"/>
    </xf>
    <xf numFmtId="4" fontId="0" fillId="3" borderId="8" xfId="0" applyNumberFormat="1" applyFill="1" applyBorder="1" applyAlignment="1" applyProtection="1">
      <alignment horizontal="center" vertical="center"/>
      <protection locked="0"/>
    </xf>
    <xf numFmtId="4" fontId="0" fillId="3" borderId="15" xfId="0" applyNumberFormat="1" applyFill="1" applyBorder="1" applyAlignment="1" applyProtection="1">
      <alignment horizontal="center" vertical="center"/>
      <protection locked="0"/>
    </xf>
    <xf numFmtId="4" fontId="0" fillId="3" borderId="16" xfId="0" applyNumberFormat="1" applyFill="1" applyBorder="1" applyAlignment="1" applyProtection="1">
      <alignment horizontal="center" vertical="center"/>
      <protection locked="0"/>
    </xf>
    <xf numFmtId="4" fontId="0" fillId="3" borderId="14" xfId="0" applyNumberFormat="1" applyFill="1" applyBorder="1" applyAlignment="1" applyProtection="1">
      <alignment horizontal="center" vertical="center"/>
      <protection locked="0"/>
    </xf>
    <xf numFmtId="4" fontId="0" fillId="3" borderId="18" xfId="0" applyNumberFormat="1" applyFill="1" applyBorder="1" applyAlignment="1" applyProtection="1">
      <alignment horizontal="center" vertical="center"/>
      <protection locked="0"/>
    </xf>
    <xf numFmtId="49" fontId="0" fillId="3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4" fontId="0" fillId="3" borderId="0" xfId="0" applyNumberFormat="1" applyFill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alignment wrapText="1"/>
      <protection locked="0"/>
    </xf>
    <xf numFmtId="2" fontId="22" fillId="0" borderId="0" xfId="0" applyNumberFormat="1" applyFont="1" applyFill="1" applyAlignment="1" applyProtection="1">
      <alignment wrapText="1"/>
      <protection locked="0"/>
    </xf>
    <xf numFmtId="0" fontId="25" fillId="0" borderId="0" xfId="0" applyFont="1" applyFill="1" applyProtection="1">
      <protection locked="0"/>
    </xf>
    <xf numFmtId="2" fontId="22" fillId="0" borderId="0" xfId="0" applyNumberFormat="1" applyFont="1" applyFill="1" applyProtection="1">
      <protection locked="0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15" fillId="0" borderId="0" xfId="0" applyFont="1" applyProtection="1">
      <protection locked="0"/>
    </xf>
    <xf numFmtId="0" fontId="32" fillId="0" borderId="0" xfId="0" applyFont="1" applyProtection="1">
      <protection locked="0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43" fontId="0" fillId="3" borderId="19" xfId="4" applyFont="1" applyFill="1" applyBorder="1" applyAlignment="1" applyProtection="1">
      <alignment horizontal="center" vertical="center"/>
      <protection locked="0"/>
    </xf>
    <xf numFmtId="43" fontId="0" fillId="3" borderId="18" xfId="4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Protection="1">
      <protection locked="0"/>
    </xf>
    <xf numFmtId="43" fontId="10" fillId="3" borderId="19" xfId="4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Protection="1">
      <protection locked="0"/>
    </xf>
    <xf numFmtId="4" fontId="3" fillId="3" borderId="19" xfId="0" applyNumberFormat="1" applyFont="1" applyFill="1" applyBorder="1" applyAlignment="1" applyProtection="1">
      <alignment horizontal="center" vertical="center"/>
    </xf>
    <xf numFmtId="166" fontId="3" fillId="0" borderId="19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 applyProtection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35" xfId="0" applyNumberFormat="1" applyFont="1" applyFill="1" applyBorder="1" applyAlignment="1">
      <alignment horizontal="right" vertical="center"/>
    </xf>
    <xf numFmtId="0" fontId="14" fillId="0" borderId="36" xfId="0" applyNumberFormat="1" applyFont="1" applyFill="1" applyBorder="1" applyAlignment="1">
      <alignment horizontal="right" vertical="center"/>
    </xf>
    <xf numFmtId="0" fontId="14" fillId="0" borderId="7" xfId="0" applyNumberFormat="1" applyFont="1" applyFill="1" applyBorder="1" applyAlignment="1">
      <alignment horizontal="right" vertical="center"/>
    </xf>
    <xf numFmtId="0" fontId="14" fillId="0" borderId="21" xfId="0" applyNumberFormat="1" applyFont="1" applyFill="1" applyBorder="1" applyAlignment="1">
      <alignment horizontal="right" vertical="center"/>
    </xf>
    <xf numFmtId="0" fontId="14" fillId="0" borderId="29" xfId="0" applyNumberFormat="1" applyFont="1" applyFill="1" applyBorder="1" applyAlignment="1">
      <alignment horizontal="right" vertical="center"/>
    </xf>
    <xf numFmtId="0" fontId="14" fillId="0" borderId="31" xfId="0" applyNumberFormat="1" applyFont="1" applyFill="1" applyBorder="1" applyAlignment="1">
      <alignment horizontal="right" vertical="center"/>
    </xf>
    <xf numFmtId="0" fontId="27" fillId="2" borderId="2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/>
    </xf>
    <xf numFmtId="0" fontId="31" fillId="2" borderId="6" xfId="0" applyFont="1" applyFill="1" applyBorder="1" applyAlignment="1">
      <alignment horizontal="center" vertical="center"/>
    </xf>
    <xf numFmtId="4" fontId="15" fillId="0" borderId="25" xfId="0" applyNumberFormat="1" applyFont="1" applyBorder="1" applyAlignment="1">
      <alignment horizontal="center" vertical="center" wrapText="1"/>
    </xf>
    <xf numFmtId="4" fontId="15" fillId="0" borderId="26" xfId="0" applyNumberFormat="1" applyFont="1" applyBorder="1" applyAlignment="1">
      <alignment horizontal="center" vertical="center" wrapText="1"/>
    </xf>
    <xf numFmtId="4" fontId="15" fillId="0" borderId="27" xfId="0" applyNumberFormat="1" applyFont="1" applyBorder="1" applyAlignment="1">
      <alignment horizontal="center" vertical="center" wrapText="1"/>
    </xf>
    <xf numFmtId="4" fontId="15" fillId="0" borderId="21" xfId="0" applyNumberFormat="1" applyFont="1" applyBorder="1" applyAlignment="1">
      <alignment horizontal="center" vertical="center" wrapText="1"/>
    </xf>
    <xf numFmtId="4" fontId="15" fillId="0" borderId="22" xfId="0" applyNumberFormat="1" applyFont="1" applyBorder="1" applyAlignment="1">
      <alignment horizontal="center" vertical="center" wrapText="1"/>
    </xf>
    <xf numFmtId="4" fontId="15" fillId="0" borderId="28" xfId="0" applyNumberFormat="1" applyFont="1" applyBorder="1" applyAlignment="1">
      <alignment horizontal="center" vertical="center" wrapText="1"/>
    </xf>
    <xf numFmtId="4" fontId="15" fillId="0" borderId="31" xfId="0" applyNumberFormat="1" applyFont="1" applyBorder="1" applyAlignment="1">
      <alignment horizontal="center" vertical="center" wrapText="1"/>
    </xf>
    <xf numFmtId="4" fontId="15" fillId="0" borderId="32" xfId="0" applyNumberFormat="1" applyFont="1" applyBorder="1" applyAlignment="1">
      <alignment horizontal="center" vertical="center" wrapText="1"/>
    </xf>
    <xf numFmtId="4" fontId="15" fillId="0" borderId="33" xfId="0" applyNumberFormat="1" applyFont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/>
    </xf>
    <xf numFmtId="4" fontId="14" fillId="0" borderId="11" xfId="0" applyNumberFormat="1" applyFont="1" applyFill="1" applyBorder="1" applyAlignment="1">
      <alignment horizontal="center" vertical="center"/>
    </xf>
    <xf numFmtId="4" fontId="14" fillId="0" borderId="37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19" xfId="0" applyNumberFormat="1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/>
    </xf>
    <xf numFmtId="4" fontId="14" fillId="0" borderId="29" xfId="0" applyNumberFormat="1" applyFont="1" applyFill="1" applyBorder="1" applyAlignment="1">
      <alignment horizontal="center" vertical="center"/>
    </xf>
    <xf numFmtId="4" fontId="14" fillId="0" borderId="9" xfId="0" applyNumberFormat="1" applyFont="1" applyFill="1" applyBorder="1" applyAlignment="1">
      <alignment horizontal="center" vertical="center"/>
    </xf>
    <xf numFmtId="4" fontId="14" fillId="0" borderId="34" xfId="0" applyNumberFormat="1" applyFont="1" applyFill="1" applyBorder="1" applyAlignment="1">
      <alignment horizontal="center" vertical="center"/>
    </xf>
    <xf numFmtId="0" fontId="4" fillId="3" borderId="21" xfId="0" applyNumberFormat="1" applyFont="1" applyFill="1" applyBorder="1" applyAlignment="1" applyProtection="1">
      <alignment wrapText="1"/>
      <protection locked="0"/>
    </xf>
    <xf numFmtId="0" fontId="0" fillId="3" borderId="22" xfId="0" applyFill="1" applyBorder="1" applyAlignment="1" applyProtection="1">
      <alignment wrapText="1"/>
      <protection locked="0"/>
    </xf>
    <xf numFmtId="0" fontId="0" fillId="3" borderId="23" xfId="0" applyFill="1" applyBorder="1" applyAlignment="1" applyProtection="1">
      <alignment wrapText="1"/>
      <protection locked="0"/>
    </xf>
    <xf numFmtId="0" fontId="21" fillId="0" borderId="0" xfId="0" applyFont="1" applyFill="1" applyAlignment="1">
      <alignment horizontal="center" vertical="center" wrapText="1"/>
    </xf>
    <xf numFmtId="0" fontId="2" fillId="0" borderId="19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1" fontId="3" fillId="0" borderId="19" xfId="0" applyNumberFormat="1" applyFont="1" applyFill="1" applyBorder="1" applyAlignment="1">
      <alignment horizontal="center" vertical="center" wrapText="1"/>
    </xf>
    <xf numFmtId="1" fontId="10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 wrapText="1"/>
    </xf>
    <xf numFmtId="0" fontId="4" fillId="0" borderId="19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3" xfId="0" applyNumberFormat="1" applyFont="1" applyFill="1" applyBorder="1" applyAlignment="1">
      <alignment horizontal="right" vertical="center"/>
    </xf>
    <xf numFmtId="0" fontId="17" fillId="0" borderId="4" xfId="0" applyNumberFormat="1" applyFont="1" applyFill="1" applyBorder="1" applyAlignment="1">
      <alignment horizontal="right" vertical="center"/>
    </xf>
    <xf numFmtId="0" fontId="17" fillId="0" borderId="6" xfId="0" applyNumberFormat="1" applyFont="1" applyFill="1" applyBorder="1" applyAlignment="1">
      <alignment horizontal="right" vertical="center"/>
    </xf>
    <xf numFmtId="0" fontId="10" fillId="3" borderId="0" xfId="0" applyFont="1" applyFill="1" applyAlignment="1" applyProtection="1">
      <protection locked="0"/>
    </xf>
    <xf numFmtId="0" fontId="0" fillId="3" borderId="0" xfId="0" applyFill="1" applyAlignment="1" applyProtection="1">
      <protection locked="0"/>
    </xf>
    <xf numFmtId="0" fontId="1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 applyProtection="1">
      <protection locked="0"/>
    </xf>
  </cellXfs>
  <cellStyles count="5">
    <cellStyle name="Dziesiętny" xfId="4" builtinId="3"/>
    <cellStyle name="Normalny" xfId="0" builtinId="0"/>
    <cellStyle name="Normalny 2" xfId="1"/>
    <cellStyle name="Normalny 2 2" xfId="3"/>
    <cellStyle name="Normalny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J244"/>
  <sheetViews>
    <sheetView zoomScaleNormal="100" zoomScaleSheetLayoutView="100" workbookViewId="0">
      <selection activeCell="G10" sqref="G10"/>
    </sheetView>
  </sheetViews>
  <sheetFormatPr defaultColWidth="9.140625" defaultRowHeight="12.75" x14ac:dyDescent="0.2"/>
  <cols>
    <col min="1" max="1" width="15.7109375" style="61" customWidth="1"/>
    <col min="2" max="2" width="80.140625" style="61" customWidth="1"/>
    <col min="3" max="3" width="15" style="61" customWidth="1"/>
    <col min="4" max="4" width="20" style="61" hidden="1" customWidth="1"/>
    <col min="5" max="5" width="2.28515625" style="61" customWidth="1"/>
    <col min="6" max="16384" width="9.140625" style="61"/>
  </cols>
  <sheetData>
    <row r="1" spans="1:10" customFormat="1" ht="36" customHeight="1" x14ac:dyDescent="0.2">
      <c r="A1" s="168" t="s">
        <v>422</v>
      </c>
      <c r="B1" s="168"/>
      <c r="C1" s="167"/>
      <c r="D1" s="61"/>
      <c r="E1" s="160" t="s">
        <v>415</v>
      </c>
    </row>
    <row r="2" spans="1:10" x14ac:dyDescent="0.2">
      <c r="C2" s="65"/>
      <c r="D2" s="66"/>
      <c r="E2" s="66"/>
    </row>
    <row r="3" spans="1:10" ht="13.5" thickBot="1" x14ac:dyDescent="0.25">
      <c r="D3" s="66"/>
      <c r="E3" s="65"/>
    </row>
    <row r="4" spans="1:10" ht="156" customHeight="1" thickBot="1" x14ac:dyDescent="0.25">
      <c r="A4" s="208" t="s">
        <v>438</v>
      </c>
      <c r="B4" s="209"/>
      <c r="C4" s="209"/>
      <c r="D4" s="209"/>
      <c r="E4" s="210"/>
      <c r="F4" s="196"/>
      <c r="G4" s="196"/>
      <c r="H4" s="196"/>
      <c r="I4" s="196"/>
      <c r="J4" s="196"/>
    </row>
    <row r="5" spans="1:10" ht="13.5" thickBot="1" x14ac:dyDescent="0.25">
      <c r="A5" s="211"/>
      <c r="B5" s="211"/>
      <c r="C5" s="211"/>
      <c r="D5" s="211"/>
      <c r="F5" s="196"/>
      <c r="G5" s="196"/>
      <c r="H5" s="196"/>
      <c r="I5" s="196"/>
      <c r="J5" s="196"/>
    </row>
    <row r="6" spans="1:10" ht="25.9" customHeight="1" thickBot="1" x14ac:dyDescent="0.25">
      <c r="A6" s="67" t="s">
        <v>414</v>
      </c>
      <c r="B6" s="68" t="s">
        <v>50</v>
      </c>
      <c r="C6" s="218" t="s">
        <v>51</v>
      </c>
      <c r="D6" s="219"/>
      <c r="E6" s="220"/>
      <c r="F6" s="196"/>
      <c r="G6" s="196"/>
      <c r="H6" s="196"/>
      <c r="I6" s="196"/>
      <c r="J6" s="196"/>
    </row>
    <row r="7" spans="1:10" s="75" customFormat="1" ht="13.9" customHeight="1" thickBot="1" x14ac:dyDescent="0.25">
      <c r="A7" s="73">
        <v>1</v>
      </c>
      <c r="B7" s="74">
        <v>2</v>
      </c>
      <c r="C7" s="221">
        <v>3</v>
      </c>
      <c r="D7" s="222"/>
      <c r="E7" s="223"/>
      <c r="F7" s="197"/>
      <c r="G7" s="197"/>
      <c r="H7" s="197"/>
      <c r="I7" s="197"/>
      <c r="J7" s="197"/>
    </row>
    <row r="8" spans="1:10" ht="25.5" x14ac:dyDescent="0.2">
      <c r="A8" s="161" t="s">
        <v>429</v>
      </c>
      <c r="B8" s="162" t="s">
        <v>426</v>
      </c>
      <c r="C8" s="224"/>
      <c r="D8" s="225"/>
      <c r="E8" s="226"/>
      <c r="F8" s="196"/>
      <c r="G8" s="196"/>
      <c r="H8" s="196"/>
      <c r="I8" s="196"/>
      <c r="J8" s="196"/>
    </row>
    <row r="9" spans="1:10" ht="25.5" x14ac:dyDescent="0.2">
      <c r="A9" s="163" t="s">
        <v>430</v>
      </c>
      <c r="B9" s="164" t="s">
        <v>427</v>
      </c>
      <c r="C9" s="227"/>
      <c r="D9" s="228"/>
      <c r="E9" s="229"/>
      <c r="F9" s="196"/>
      <c r="G9" s="196"/>
      <c r="H9" s="196"/>
      <c r="I9" s="196"/>
      <c r="J9" s="196"/>
    </row>
    <row r="10" spans="1:10" ht="26.25" thickBot="1" x14ac:dyDescent="0.25">
      <c r="A10" s="165" t="s">
        <v>431</v>
      </c>
      <c r="B10" s="166" t="s">
        <v>428</v>
      </c>
      <c r="C10" s="230"/>
      <c r="D10" s="231"/>
      <c r="E10" s="232"/>
      <c r="F10" s="196"/>
      <c r="G10" s="196"/>
      <c r="H10" s="196"/>
      <c r="I10" s="196"/>
      <c r="J10" s="196"/>
    </row>
    <row r="11" spans="1:10" ht="13.9" customHeight="1" x14ac:dyDescent="0.2">
      <c r="A11" s="212" t="s">
        <v>423</v>
      </c>
      <c r="B11" s="213"/>
      <c r="C11" s="233"/>
      <c r="D11" s="234"/>
      <c r="E11" s="235"/>
      <c r="F11" s="196"/>
      <c r="G11" s="196"/>
      <c r="H11" s="196"/>
      <c r="I11" s="196"/>
      <c r="J11" s="196"/>
    </row>
    <row r="12" spans="1:10" ht="13.9" customHeight="1" x14ac:dyDescent="0.2">
      <c r="A12" s="214" t="s">
        <v>424</v>
      </c>
      <c r="B12" s="215"/>
      <c r="C12" s="236"/>
      <c r="D12" s="237"/>
      <c r="E12" s="238"/>
      <c r="F12" s="196"/>
      <c r="G12" s="196"/>
      <c r="H12" s="196"/>
      <c r="I12" s="196"/>
      <c r="J12" s="196"/>
    </row>
    <row r="13" spans="1:10" ht="13.9" customHeight="1" thickBot="1" x14ac:dyDescent="0.25">
      <c r="A13" s="216" t="s">
        <v>425</v>
      </c>
      <c r="B13" s="217"/>
      <c r="C13" s="239"/>
      <c r="D13" s="240"/>
      <c r="E13" s="241"/>
      <c r="F13" s="196"/>
      <c r="G13" s="196"/>
      <c r="H13" s="196"/>
      <c r="I13" s="196"/>
      <c r="J13" s="196"/>
    </row>
    <row r="14" spans="1:10" x14ac:dyDescent="0.2">
      <c r="A14" s="62"/>
      <c r="B14" s="3"/>
      <c r="C14" s="63"/>
      <c r="D14" s="63"/>
    </row>
    <row r="15" spans="1:10" customFormat="1" ht="56.25" customHeight="1" x14ac:dyDescent="0.2">
      <c r="A15" s="169" t="s">
        <v>416</v>
      </c>
      <c r="B15" s="170"/>
      <c r="C15" s="171"/>
      <c r="D15" s="169"/>
      <c r="E15" s="172" t="s">
        <v>417</v>
      </c>
    </row>
    <row r="16" spans="1:10" customFormat="1" x14ac:dyDescent="0.2">
      <c r="A16" s="154" t="s">
        <v>418</v>
      </c>
      <c r="B16" s="71"/>
      <c r="C16" s="155"/>
      <c r="D16" s="156"/>
      <c r="E16" s="157" t="s">
        <v>419</v>
      </c>
    </row>
    <row r="17" spans="1:4" x14ac:dyDescent="0.2">
      <c r="A17" s="62"/>
      <c r="B17" s="64"/>
      <c r="C17" s="63"/>
      <c r="D17" s="63"/>
    </row>
    <row r="18" spans="1:4" x14ac:dyDescent="0.2">
      <c r="A18" s="62"/>
      <c r="B18" s="64"/>
      <c r="C18" s="63"/>
      <c r="D18" s="63"/>
    </row>
    <row r="19" spans="1:4" x14ac:dyDescent="0.2">
      <c r="A19" s="62"/>
      <c r="B19" s="64"/>
      <c r="C19" s="63"/>
      <c r="D19" s="63"/>
    </row>
    <row r="20" spans="1:4" x14ac:dyDescent="0.2">
      <c r="A20" s="62"/>
      <c r="B20" s="64"/>
      <c r="C20" s="63"/>
      <c r="D20" s="63"/>
    </row>
    <row r="21" spans="1:4" x14ac:dyDescent="0.2">
      <c r="A21" s="62"/>
      <c r="B21" s="64"/>
      <c r="C21" s="63"/>
      <c r="D21" s="63"/>
    </row>
    <row r="22" spans="1:4" x14ac:dyDescent="0.2">
      <c r="A22" s="62"/>
      <c r="B22" s="64"/>
      <c r="C22" s="63"/>
      <c r="D22" s="63"/>
    </row>
    <row r="23" spans="1:4" x14ac:dyDescent="0.2">
      <c r="A23" s="62"/>
      <c r="B23" s="64"/>
      <c r="C23" s="63"/>
      <c r="D23" s="63"/>
    </row>
    <row r="24" spans="1:4" x14ac:dyDescent="0.2">
      <c r="A24" s="62"/>
      <c r="B24" s="64"/>
      <c r="C24" s="63"/>
      <c r="D24" s="63"/>
    </row>
    <row r="25" spans="1:4" x14ac:dyDescent="0.2">
      <c r="A25" s="62"/>
      <c r="B25" s="64"/>
      <c r="C25" s="63"/>
      <c r="D25" s="63"/>
    </row>
    <row r="26" spans="1:4" x14ac:dyDescent="0.2">
      <c r="A26" s="62"/>
      <c r="B26" s="64"/>
      <c r="C26" s="63"/>
      <c r="D26" s="63"/>
    </row>
    <row r="27" spans="1:4" x14ac:dyDescent="0.2">
      <c r="A27" s="62"/>
      <c r="B27" s="64"/>
      <c r="C27" s="63"/>
      <c r="D27" s="63"/>
    </row>
    <row r="28" spans="1:4" x14ac:dyDescent="0.2">
      <c r="A28" s="62"/>
      <c r="B28" s="64"/>
      <c r="C28" s="63"/>
      <c r="D28" s="63"/>
    </row>
    <row r="29" spans="1:4" x14ac:dyDescent="0.2">
      <c r="A29" s="62"/>
      <c r="B29" s="64"/>
      <c r="C29" s="63"/>
      <c r="D29" s="63"/>
    </row>
    <row r="30" spans="1:4" x14ac:dyDescent="0.2">
      <c r="A30" s="62"/>
      <c r="B30" s="64"/>
      <c r="C30" s="63"/>
      <c r="D30" s="63"/>
    </row>
    <row r="31" spans="1:4" x14ac:dyDescent="0.2">
      <c r="A31" s="62"/>
      <c r="B31" s="64"/>
      <c r="C31" s="63"/>
      <c r="D31" s="63"/>
    </row>
    <row r="32" spans="1:4" x14ac:dyDescent="0.2">
      <c r="A32" s="62"/>
      <c r="B32" s="64"/>
      <c r="C32" s="63"/>
      <c r="D32" s="63"/>
    </row>
    <row r="33" spans="1:4" x14ac:dyDescent="0.2">
      <c r="A33" s="62"/>
      <c r="B33" s="64"/>
      <c r="C33" s="63"/>
      <c r="D33" s="63"/>
    </row>
    <row r="34" spans="1:4" x14ac:dyDescent="0.2">
      <c r="A34" s="62"/>
      <c r="B34" s="64"/>
      <c r="C34" s="63"/>
      <c r="D34" s="63"/>
    </row>
    <row r="35" spans="1:4" x14ac:dyDescent="0.2">
      <c r="A35" s="62"/>
      <c r="B35" s="64"/>
      <c r="C35" s="63"/>
      <c r="D35" s="63"/>
    </row>
    <row r="36" spans="1:4" x14ac:dyDescent="0.2">
      <c r="A36" s="62"/>
      <c r="B36" s="64"/>
      <c r="C36" s="63"/>
      <c r="D36" s="63"/>
    </row>
    <row r="37" spans="1:4" x14ac:dyDescent="0.2">
      <c r="A37" s="62"/>
      <c r="B37" s="64"/>
      <c r="C37" s="63"/>
      <c r="D37" s="63"/>
    </row>
    <row r="38" spans="1:4" x14ac:dyDescent="0.2">
      <c r="A38" s="62"/>
      <c r="B38" s="64"/>
      <c r="C38" s="63"/>
      <c r="D38" s="63"/>
    </row>
    <row r="39" spans="1:4" x14ac:dyDescent="0.2">
      <c r="A39" s="62"/>
      <c r="B39" s="64"/>
      <c r="C39" s="63"/>
      <c r="D39" s="63"/>
    </row>
    <row r="40" spans="1:4" x14ac:dyDescent="0.2">
      <c r="A40" s="62"/>
      <c r="B40" s="64"/>
      <c r="C40" s="63"/>
      <c r="D40" s="63"/>
    </row>
    <row r="41" spans="1:4" x14ac:dyDescent="0.2">
      <c r="A41" s="62"/>
      <c r="B41" s="64"/>
      <c r="C41" s="63"/>
      <c r="D41" s="63"/>
    </row>
    <row r="42" spans="1:4" x14ac:dyDescent="0.2">
      <c r="A42" s="62"/>
      <c r="B42" s="64"/>
      <c r="C42" s="63"/>
      <c r="D42" s="63"/>
    </row>
    <row r="43" spans="1:4" x14ac:dyDescent="0.2">
      <c r="A43" s="62"/>
      <c r="B43" s="64"/>
      <c r="C43" s="63"/>
      <c r="D43" s="63"/>
    </row>
    <row r="44" spans="1:4" x14ac:dyDescent="0.2">
      <c r="A44" s="62"/>
      <c r="B44" s="64"/>
      <c r="C44" s="63"/>
      <c r="D44" s="63"/>
    </row>
    <row r="45" spans="1:4" x14ac:dyDescent="0.2">
      <c r="A45" s="62"/>
      <c r="B45" s="64"/>
      <c r="C45" s="63"/>
      <c r="D45" s="63"/>
    </row>
    <row r="46" spans="1:4" x14ac:dyDescent="0.2">
      <c r="A46" s="62"/>
      <c r="B46" s="64"/>
      <c r="C46" s="63"/>
      <c r="D46" s="63"/>
    </row>
    <row r="47" spans="1:4" x14ac:dyDescent="0.2">
      <c r="A47" s="62"/>
      <c r="B47" s="64"/>
      <c r="C47" s="63"/>
      <c r="D47" s="63"/>
    </row>
    <row r="48" spans="1:4" x14ac:dyDescent="0.2">
      <c r="A48" s="62"/>
      <c r="B48" s="64"/>
      <c r="C48" s="63"/>
      <c r="D48" s="63"/>
    </row>
    <row r="49" spans="1:4" x14ac:dyDescent="0.2">
      <c r="A49" s="62"/>
      <c r="B49" s="64"/>
      <c r="C49" s="63"/>
      <c r="D49" s="63"/>
    </row>
    <row r="50" spans="1:4" x14ac:dyDescent="0.2">
      <c r="A50" s="62"/>
      <c r="B50" s="64"/>
      <c r="C50" s="63"/>
      <c r="D50" s="63"/>
    </row>
    <row r="51" spans="1:4" x14ac:dyDescent="0.2">
      <c r="A51" s="62"/>
      <c r="B51" s="64"/>
      <c r="C51" s="63"/>
      <c r="D51" s="63"/>
    </row>
    <row r="52" spans="1:4" x14ac:dyDescent="0.2">
      <c r="A52" s="62"/>
      <c r="B52" s="64"/>
      <c r="C52" s="63"/>
      <c r="D52" s="63"/>
    </row>
    <row r="53" spans="1:4" x14ac:dyDescent="0.2">
      <c r="A53" s="62"/>
      <c r="B53" s="64"/>
      <c r="C53" s="63"/>
      <c r="D53" s="63"/>
    </row>
    <row r="54" spans="1:4" x14ac:dyDescent="0.2">
      <c r="A54" s="62"/>
      <c r="B54" s="64"/>
      <c r="C54" s="63"/>
      <c r="D54" s="63"/>
    </row>
    <row r="55" spans="1:4" x14ac:dyDescent="0.2">
      <c r="A55" s="62"/>
      <c r="B55" s="64"/>
      <c r="C55" s="63"/>
      <c r="D55" s="63"/>
    </row>
    <row r="56" spans="1:4" x14ac:dyDescent="0.2">
      <c r="A56" s="62"/>
      <c r="B56" s="64"/>
      <c r="C56" s="63"/>
      <c r="D56" s="63"/>
    </row>
    <row r="57" spans="1:4" x14ac:dyDescent="0.2">
      <c r="A57" s="62"/>
      <c r="B57" s="64"/>
      <c r="C57" s="63"/>
      <c r="D57" s="63"/>
    </row>
    <row r="58" spans="1:4" x14ac:dyDescent="0.2">
      <c r="A58" s="62"/>
      <c r="B58" s="64"/>
      <c r="C58" s="63"/>
      <c r="D58" s="63"/>
    </row>
    <row r="59" spans="1:4" x14ac:dyDescent="0.2">
      <c r="A59" s="62"/>
      <c r="B59" s="64"/>
      <c r="C59" s="63"/>
      <c r="D59" s="63"/>
    </row>
    <row r="60" spans="1:4" x14ac:dyDescent="0.2">
      <c r="A60" s="62"/>
      <c r="B60" s="64"/>
      <c r="C60" s="63"/>
      <c r="D60" s="63"/>
    </row>
    <row r="61" spans="1:4" x14ac:dyDescent="0.2">
      <c r="A61" s="62"/>
      <c r="B61" s="64"/>
      <c r="C61" s="63"/>
      <c r="D61" s="63"/>
    </row>
    <row r="62" spans="1:4" x14ac:dyDescent="0.2">
      <c r="A62" s="62"/>
      <c r="B62" s="64"/>
      <c r="C62" s="63"/>
      <c r="D62" s="63"/>
    </row>
    <row r="63" spans="1:4" x14ac:dyDescent="0.2">
      <c r="A63" s="62"/>
      <c r="B63" s="64"/>
      <c r="C63" s="63"/>
      <c r="D63" s="63"/>
    </row>
    <row r="64" spans="1:4" x14ac:dyDescent="0.2">
      <c r="A64" s="62"/>
      <c r="B64" s="64"/>
      <c r="C64" s="63"/>
      <c r="D64" s="63"/>
    </row>
    <row r="65" spans="1:4" x14ac:dyDescent="0.2">
      <c r="A65" s="62"/>
      <c r="B65" s="64"/>
      <c r="C65" s="63"/>
      <c r="D65" s="63"/>
    </row>
    <row r="66" spans="1:4" x14ac:dyDescent="0.2">
      <c r="A66" s="62"/>
      <c r="B66" s="64"/>
      <c r="C66" s="63"/>
      <c r="D66" s="63"/>
    </row>
    <row r="67" spans="1:4" x14ac:dyDescent="0.2">
      <c r="A67" s="62"/>
      <c r="B67" s="64"/>
      <c r="C67" s="63"/>
      <c r="D67" s="63"/>
    </row>
    <row r="68" spans="1:4" x14ac:dyDescent="0.2">
      <c r="A68" s="62"/>
      <c r="B68" s="64"/>
      <c r="C68" s="63"/>
      <c r="D68" s="63"/>
    </row>
    <row r="69" spans="1:4" x14ac:dyDescent="0.2">
      <c r="A69" s="62"/>
      <c r="B69" s="64"/>
      <c r="C69" s="63"/>
      <c r="D69" s="63"/>
    </row>
    <row r="70" spans="1:4" x14ac:dyDescent="0.2">
      <c r="A70" s="62"/>
      <c r="B70" s="64"/>
      <c r="C70" s="63"/>
      <c r="D70" s="63"/>
    </row>
    <row r="71" spans="1:4" x14ac:dyDescent="0.2">
      <c r="A71" s="62"/>
      <c r="B71" s="64"/>
      <c r="C71" s="63"/>
      <c r="D71" s="63"/>
    </row>
    <row r="72" spans="1:4" x14ac:dyDescent="0.2">
      <c r="A72" s="62"/>
      <c r="B72" s="64"/>
      <c r="C72" s="63"/>
      <c r="D72" s="63"/>
    </row>
    <row r="73" spans="1:4" x14ac:dyDescent="0.2">
      <c r="A73" s="62"/>
      <c r="B73" s="64"/>
      <c r="C73" s="63"/>
      <c r="D73" s="63"/>
    </row>
    <row r="74" spans="1:4" x14ac:dyDescent="0.2">
      <c r="A74" s="62"/>
      <c r="B74" s="64"/>
      <c r="C74" s="63"/>
      <c r="D74" s="63"/>
    </row>
    <row r="75" spans="1:4" x14ac:dyDescent="0.2">
      <c r="A75" s="62"/>
      <c r="B75" s="64"/>
      <c r="C75" s="63"/>
      <c r="D75" s="63"/>
    </row>
    <row r="76" spans="1:4" x14ac:dyDescent="0.2">
      <c r="A76" s="62"/>
      <c r="B76" s="64"/>
      <c r="C76" s="63"/>
      <c r="D76" s="63"/>
    </row>
    <row r="77" spans="1:4" x14ac:dyDescent="0.2">
      <c r="A77" s="62"/>
      <c r="B77" s="64"/>
      <c r="C77" s="63"/>
      <c r="D77" s="63"/>
    </row>
    <row r="78" spans="1:4" x14ac:dyDescent="0.2">
      <c r="A78" s="62"/>
      <c r="B78" s="64"/>
      <c r="C78" s="63"/>
      <c r="D78" s="63"/>
    </row>
    <row r="79" spans="1:4" x14ac:dyDescent="0.2">
      <c r="A79" s="62"/>
      <c r="B79" s="64"/>
      <c r="C79" s="63"/>
      <c r="D79" s="63"/>
    </row>
    <row r="80" spans="1:4" x14ac:dyDescent="0.2">
      <c r="A80" s="62"/>
      <c r="B80" s="64"/>
      <c r="C80" s="63"/>
      <c r="D80" s="63"/>
    </row>
    <row r="81" spans="1:4" x14ac:dyDescent="0.2">
      <c r="A81" s="62"/>
      <c r="B81" s="64"/>
      <c r="C81" s="63"/>
      <c r="D81" s="63"/>
    </row>
    <row r="82" spans="1:4" x14ac:dyDescent="0.2">
      <c r="A82" s="62"/>
      <c r="B82" s="64"/>
      <c r="C82" s="63"/>
      <c r="D82" s="63"/>
    </row>
    <row r="83" spans="1:4" x14ac:dyDescent="0.2">
      <c r="A83" s="62"/>
      <c r="B83" s="64"/>
      <c r="C83" s="63"/>
      <c r="D83" s="63"/>
    </row>
    <row r="84" spans="1:4" x14ac:dyDescent="0.2">
      <c r="A84" s="62"/>
      <c r="B84" s="64"/>
      <c r="C84" s="63"/>
      <c r="D84" s="63"/>
    </row>
    <row r="85" spans="1:4" x14ac:dyDescent="0.2">
      <c r="A85" s="62"/>
      <c r="B85" s="64"/>
      <c r="C85" s="63"/>
      <c r="D85" s="63"/>
    </row>
    <row r="86" spans="1:4" x14ac:dyDescent="0.2">
      <c r="A86" s="62"/>
      <c r="B86" s="64"/>
      <c r="C86" s="63"/>
      <c r="D86" s="63"/>
    </row>
    <row r="87" spans="1:4" x14ac:dyDescent="0.2">
      <c r="A87" s="62"/>
      <c r="B87" s="64"/>
      <c r="C87" s="63"/>
      <c r="D87" s="63"/>
    </row>
    <row r="88" spans="1:4" x14ac:dyDescent="0.2">
      <c r="A88" s="62"/>
      <c r="B88" s="64"/>
      <c r="C88" s="63"/>
      <c r="D88" s="63"/>
    </row>
    <row r="89" spans="1:4" x14ac:dyDescent="0.2">
      <c r="A89" s="62"/>
      <c r="B89" s="64"/>
      <c r="C89" s="63"/>
      <c r="D89" s="63"/>
    </row>
    <row r="90" spans="1:4" x14ac:dyDescent="0.2">
      <c r="A90" s="62"/>
      <c r="B90" s="64"/>
      <c r="C90" s="63"/>
      <c r="D90" s="63"/>
    </row>
    <row r="91" spans="1:4" x14ac:dyDescent="0.2">
      <c r="A91" s="62"/>
      <c r="B91" s="64"/>
      <c r="C91" s="63"/>
      <c r="D91" s="63"/>
    </row>
    <row r="92" spans="1:4" x14ac:dyDescent="0.2">
      <c r="A92" s="62"/>
      <c r="B92" s="64"/>
      <c r="C92" s="63"/>
      <c r="D92" s="63"/>
    </row>
    <row r="93" spans="1:4" x14ac:dyDescent="0.2">
      <c r="A93" s="62"/>
      <c r="B93" s="64"/>
      <c r="C93" s="63"/>
      <c r="D93" s="63"/>
    </row>
    <row r="94" spans="1:4" x14ac:dyDescent="0.2">
      <c r="A94" s="62"/>
      <c r="B94" s="64"/>
      <c r="C94" s="63"/>
      <c r="D94" s="63"/>
    </row>
    <row r="95" spans="1:4" x14ac:dyDescent="0.2">
      <c r="A95" s="62"/>
      <c r="B95" s="64"/>
      <c r="C95" s="63"/>
      <c r="D95" s="63"/>
    </row>
    <row r="96" spans="1:4" x14ac:dyDescent="0.2">
      <c r="A96" s="62"/>
      <c r="B96" s="64"/>
      <c r="C96" s="63"/>
      <c r="D96" s="63"/>
    </row>
    <row r="97" spans="1:4" x14ac:dyDescent="0.2">
      <c r="A97" s="62"/>
      <c r="B97" s="64"/>
      <c r="C97" s="63"/>
      <c r="D97" s="63"/>
    </row>
    <row r="98" spans="1:4" x14ac:dyDescent="0.2">
      <c r="A98" s="62"/>
      <c r="B98" s="63"/>
      <c r="C98" s="63"/>
      <c r="D98" s="63"/>
    </row>
    <row r="99" spans="1:4" x14ac:dyDescent="0.2">
      <c r="A99" s="62"/>
      <c r="B99" s="63"/>
      <c r="C99" s="63"/>
      <c r="D99" s="63"/>
    </row>
    <row r="100" spans="1:4" x14ac:dyDescent="0.2">
      <c r="A100" s="62"/>
      <c r="B100" s="63"/>
      <c r="C100" s="63"/>
      <c r="D100" s="63"/>
    </row>
    <row r="101" spans="1:4" x14ac:dyDescent="0.2">
      <c r="A101" s="62"/>
      <c r="B101" s="63"/>
      <c r="C101" s="63"/>
      <c r="D101" s="63"/>
    </row>
    <row r="102" spans="1:4" x14ac:dyDescent="0.2">
      <c r="A102" s="62"/>
      <c r="B102" s="63"/>
      <c r="C102" s="63"/>
      <c r="D102" s="63"/>
    </row>
    <row r="103" spans="1:4" x14ac:dyDescent="0.2">
      <c r="A103" s="62"/>
      <c r="B103" s="63"/>
      <c r="C103" s="63"/>
      <c r="D103" s="63"/>
    </row>
    <row r="104" spans="1:4" x14ac:dyDescent="0.2">
      <c r="A104" s="62"/>
      <c r="B104" s="63"/>
      <c r="C104" s="63"/>
      <c r="D104" s="63"/>
    </row>
    <row r="105" spans="1:4" x14ac:dyDescent="0.2">
      <c r="A105" s="62"/>
      <c r="B105" s="63"/>
      <c r="C105" s="63"/>
      <c r="D105" s="63"/>
    </row>
    <row r="106" spans="1:4" x14ac:dyDescent="0.2">
      <c r="A106" s="62"/>
      <c r="B106" s="63"/>
      <c r="C106" s="63"/>
      <c r="D106" s="63"/>
    </row>
    <row r="107" spans="1:4" x14ac:dyDescent="0.2">
      <c r="A107" s="62"/>
      <c r="B107" s="63"/>
      <c r="C107" s="63"/>
      <c r="D107" s="63"/>
    </row>
    <row r="108" spans="1:4" x14ac:dyDescent="0.2">
      <c r="A108" s="62"/>
      <c r="B108" s="63"/>
      <c r="C108" s="63"/>
      <c r="D108" s="63"/>
    </row>
    <row r="109" spans="1:4" x14ac:dyDescent="0.2">
      <c r="A109" s="62"/>
      <c r="B109" s="63"/>
      <c r="C109" s="63"/>
      <c r="D109" s="63"/>
    </row>
    <row r="110" spans="1:4" x14ac:dyDescent="0.2">
      <c r="A110" s="62"/>
      <c r="B110" s="63"/>
      <c r="C110" s="63"/>
      <c r="D110" s="63"/>
    </row>
    <row r="111" spans="1:4" x14ac:dyDescent="0.2">
      <c r="A111" s="62"/>
      <c r="B111" s="63"/>
      <c r="C111" s="63"/>
      <c r="D111" s="63"/>
    </row>
    <row r="112" spans="1:4" x14ac:dyDescent="0.2">
      <c r="A112" s="62"/>
      <c r="B112" s="63"/>
      <c r="C112" s="63"/>
      <c r="D112" s="63"/>
    </row>
    <row r="113" spans="1:4" x14ac:dyDescent="0.2">
      <c r="A113" s="62"/>
      <c r="B113" s="63"/>
      <c r="C113" s="63"/>
      <c r="D113" s="63"/>
    </row>
    <row r="114" spans="1:4" x14ac:dyDescent="0.2">
      <c r="A114" s="62"/>
      <c r="B114" s="63"/>
      <c r="C114" s="63"/>
      <c r="D114" s="63"/>
    </row>
    <row r="115" spans="1:4" x14ac:dyDescent="0.2">
      <c r="A115" s="62"/>
      <c r="B115" s="63"/>
      <c r="C115" s="63"/>
      <c r="D115" s="63"/>
    </row>
    <row r="116" spans="1:4" x14ac:dyDescent="0.2">
      <c r="A116" s="62"/>
      <c r="B116" s="63"/>
      <c r="C116" s="63"/>
      <c r="D116" s="63"/>
    </row>
    <row r="117" spans="1:4" x14ac:dyDescent="0.2">
      <c r="A117" s="62"/>
      <c r="B117" s="63"/>
      <c r="C117" s="63"/>
      <c r="D117" s="63"/>
    </row>
    <row r="118" spans="1:4" x14ac:dyDescent="0.2">
      <c r="A118" s="62"/>
      <c r="B118" s="63"/>
      <c r="C118" s="63"/>
      <c r="D118" s="63"/>
    </row>
    <row r="119" spans="1:4" x14ac:dyDescent="0.2">
      <c r="A119" s="62"/>
      <c r="B119" s="63"/>
      <c r="C119" s="63"/>
      <c r="D119" s="63"/>
    </row>
    <row r="120" spans="1:4" x14ac:dyDescent="0.2">
      <c r="A120" s="62"/>
      <c r="B120" s="63"/>
      <c r="C120" s="63"/>
      <c r="D120" s="63"/>
    </row>
    <row r="121" spans="1:4" x14ac:dyDescent="0.2">
      <c r="A121" s="62"/>
      <c r="B121" s="63"/>
      <c r="C121" s="63"/>
      <c r="D121" s="63"/>
    </row>
    <row r="122" spans="1:4" x14ac:dyDescent="0.2">
      <c r="A122" s="62"/>
      <c r="B122" s="63"/>
      <c r="C122" s="63"/>
      <c r="D122" s="63"/>
    </row>
    <row r="123" spans="1:4" x14ac:dyDescent="0.2">
      <c r="A123" s="62"/>
      <c r="B123" s="63"/>
      <c r="C123" s="63"/>
      <c r="D123" s="63"/>
    </row>
    <row r="124" spans="1:4" x14ac:dyDescent="0.2">
      <c r="A124" s="62"/>
      <c r="B124" s="63"/>
      <c r="C124" s="63"/>
      <c r="D124" s="63"/>
    </row>
    <row r="125" spans="1:4" x14ac:dyDescent="0.2">
      <c r="A125" s="62"/>
      <c r="B125" s="63"/>
      <c r="C125" s="63"/>
      <c r="D125" s="63"/>
    </row>
    <row r="126" spans="1:4" x14ac:dyDescent="0.2">
      <c r="A126" s="62"/>
      <c r="B126" s="63"/>
      <c r="C126" s="63"/>
      <c r="D126" s="63"/>
    </row>
    <row r="127" spans="1:4" x14ac:dyDescent="0.2">
      <c r="A127" s="62"/>
      <c r="B127" s="63"/>
      <c r="C127" s="63"/>
      <c r="D127" s="63"/>
    </row>
    <row r="128" spans="1:4" x14ac:dyDescent="0.2">
      <c r="A128" s="62"/>
      <c r="B128" s="63"/>
      <c r="C128" s="63"/>
      <c r="D128" s="63"/>
    </row>
    <row r="129" spans="1:4" x14ac:dyDescent="0.2">
      <c r="A129" s="62"/>
      <c r="B129" s="63"/>
      <c r="C129" s="63"/>
      <c r="D129" s="63"/>
    </row>
    <row r="130" spans="1:4" x14ac:dyDescent="0.2">
      <c r="A130" s="62"/>
      <c r="B130" s="63"/>
      <c r="C130" s="63"/>
      <c r="D130" s="63"/>
    </row>
    <row r="131" spans="1:4" x14ac:dyDescent="0.2">
      <c r="A131" s="62"/>
      <c r="B131" s="63"/>
      <c r="C131" s="63"/>
      <c r="D131" s="63"/>
    </row>
    <row r="132" spans="1:4" x14ac:dyDescent="0.2">
      <c r="A132" s="62"/>
      <c r="B132" s="63"/>
      <c r="C132" s="63"/>
      <c r="D132" s="63"/>
    </row>
    <row r="133" spans="1:4" x14ac:dyDescent="0.2">
      <c r="A133" s="62"/>
      <c r="B133" s="63"/>
      <c r="C133" s="63"/>
      <c r="D133" s="63"/>
    </row>
    <row r="134" spans="1:4" x14ac:dyDescent="0.2">
      <c r="A134" s="62"/>
      <c r="B134" s="63"/>
      <c r="C134" s="63"/>
      <c r="D134" s="63"/>
    </row>
    <row r="135" spans="1:4" x14ac:dyDescent="0.2">
      <c r="A135" s="62"/>
      <c r="B135" s="63"/>
      <c r="C135" s="63"/>
      <c r="D135" s="63"/>
    </row>
    <row r="136" spans="1:4" x14ac:dyDescent="0.2">
      <c r="A136" s="62"/>
      <c r="B136" s="63"/>
      <c r="C136" s="63"/>
      <c r="D136" s="63"/>
    </row>
    <row r="137" spans="1:4" x14ac:dyDescent="0.2">
      <c r="A137" s="62"/>
      <c r="B137" s="63"/>
      <c r="C137" s="63"/>
      <c r="D137" s="63"/>
    </row>
    <row r="138" spans="1:4" x14ac:dyDescent="0.2">
      <c r="A138" s="62"/>
      <c r="B138" s="63"/>
      <c r="C138" s="63"/>
      <c r="D138" s="63"/>
    </row>
    <row r="139" spans="1:4" x14ac:dyDescent="0.2">
      <c r="A139" s="62"/>
      <c r="B139" s="63"/>
      <c r="C139" s="63"/>
      <c r="D139" s="63"/>
    </row>
    <row r="140" spans="1:4" x14ac:dyDescent="0.2">
      <c r="A140" s="62"/>
      <c r="B140" s="63"/>
      <c r="C140" s="63"/>
      <c r="D140" s="63"/>
    </row>
    <row r="141" spans="1:4" x14ac:dyDescent="0.2">
      <c r="A141" s="62"/>
      <c r="B141" s="63"/>
      <c r="C141" s="63"/>
      <c r="D141" s="63"/>
    </row>
    <row r="142" spans="1:4" x14ac:dyDescent="0.2">
      <c r="A142" s="62"/>
      <c r="B142" s="63"/>
      <c r="C142" s="63"/>
      <c r="D142" s="63"/>
    </row>
    <row r="143" spans="1:4" x14ac:dyDescent="0.2">
      <c r="A143" s="62"/>
      <c r="B143" s="63"/>
      <c r="C143" s="63"/>
      <c r="D143" s="63"/>
    </row>
    <row r="144" spans="1:4" x14ac:dyDescent="0.2">
      <c r="A144" s="62"/>
      <c r="B144" s="63"/>
      <c r="C144" s="63"/>
      <c r="D144" s="63"/>
    </row>
    <row r="145" spans="1:4" x14ac:dyDescent="0.2">
      <c r="A145" s="62"/>
      <c r="B145" s="63"/>
      <c r="C145" s="63"/>
      <c r="D145" s="63"/>
    </row>
    <row r="146" spans="1:4" x14ac:dyDescent="0.2">
      <c r="A146" s="62"/>
      <c r="B146" s="63"/>
      <c r="C146" s="63"/>
      <c r="D146" s="63"/>
    </row>
    <row r="147" spans="1:4" x14ac:dyDescent="0.2">
      <c r="A147" s="62"/>
      <c r="B147" s="63"/>
      <c r="C147" s="63"/>
      <c r="D147" s="63"/>
    </row>
    <row r="148" spans="1:4" x14ac:dyDescent="0.2">
      <c r="A148" s="62"/>
      <c r="B148" s="63"/>
      <c r="C148" s="63"/>
      <c r="D148" s="63"/>
    </row>
    <row r="149" spans="1:4" x14ac:dyDescent="0.2">
      <c r="A149" s="62"/>
      <c r="B149" s="63"/>
      <c r="C149" s="63"/>
      <c r="D149" s="63"/>
    </row>
    <row r="150" spans="1:4" x14ac:dyDescent="0.2">
      <c r="A150" s="62"/>
      <c r="B150" s="63"/>
      <c r="C150" s="63"/>
      <c r="D150" s="63"/>
    </row>
    <row r="151" spans="1:4" x14ac:dyDescent="0.2">
      <c r="A151" s="62"/>
      <c r="B151" s="63"/>
      <c r="C151" s="63"/>
      <c r="D151" s="63"/>
    </row>
    <row r="152" spans="1:4" x14ac:dyDescent="0.2">
      <c r="A152" s="62"/>
      <c r="B152" s="63"/>
      <c r="C152" s="63"/>
      <c r="D152" s="63"/>
    </row>
    <row r="153" spans="1:4" x14ac:dyDescent="0.2">
      <c r="A153" s="62"/>
      <c r="B153" s="63"/>
      <c r="C153" s="63"/>
      <c r="D153" s="63"/>
    </row>
    <row r="154" spans="1:4" x14ac:dyDescent="0.2">
      <c r="A154" s="62"/>
      <c r="B154" s="63"/>
      <c r="C154" s="63"/>
      <c r="D154" s="63"/>
    </row>
    <row r="155" spans="1:4" x14ac:dyDescent="0.2">
      <c r="A155" s="62"/>
      <c r="B155" s="63"/>
      <c r="C155" s="63"/>
      <c r="D155" s="63"/>
    </row>
    <row r="156" spans="1:4" x14ac:dyDescent="0.2">
      <c r="A156" s="62"/>
      <c r="B156" s="63"/>
      <c r="C156" s="63"/>
      <c r="D156" s="63"/>
    </row>
    <row r="157" spans="1:4" x14ac:dyDescent="0.2">
      <c r="A157" s="62"/>
      <c r="B157" s="63"/>
      <c r="C157" s="63"/>
      <c r="D157" s="63"/>
    </row>
    <row r="158" spans="1:4" x14ac:dyDescent="0.2">
      <c r="A158" s="62"/>
      <c r="B158" s="63"/>
      <c r="C158" s="63"/>
      <c r="D158" s="63"/>
    </row>
    <row r="159" spans="1:4" x14ac:dyDescent="0.2">
      <c r="A159" s="62"/>
      <c r="B159" s="63"/>
      <c r="C159" s="63"/>
      <c r="D159" s="63"/>
    </row>
    <row r="160" spans="1:4" x14ac:dyDescent="0.2">
      <c r="A160" s="62"/>
      <c r="B160" s="63"/>
      <c r="C160" s="63"/>
      <c r="D160" s="63"/>
    </row>
    <row r="161" spans="1:4" x14ac:dyDescent="0.2">
      <c r="A161" s="62"/>
      <c r="B161" s="63"/>
      <c r="C161" s="63"/>
      <c r="D161" s="63"/>
    </row>
    <row r="162" spans="1:4" x14ac:dyDescent="0.2">
      <c r="A162" s="62"/>
      <c r="B162" s="63"/>
      <c r="C162" s="63"/>
      <c r="D162" s="63"/>
    </row>
    <row r="163" spans="1:4" x14ac:dyDescent="0.2">
      <c r="A163" s="62"/>
      <c r="B163" s="63"/>
      <c r="C163" s="63"/>
      <c r="D163" s="63"/>
    </row>
    <row r="164" spans="1:4" x14ac:dyDescent="0.2">
      <c r="A164" s="62"/>
      <c r="B164" s="63"/>
      <c r="C164" s="63"/>
      <c r="D164" s="63"/>
    </row>
    <row r="165" spans="1:4" x14ac:dyDescent="0.2">
      <c r="A165" s="62"/>
      <c r="B165" s="63"/>
      <c r="C165" s="63"/>
      <c r="D165" s="63"/>
    </row>
    <row r="166" spans="1:4" x14ac:dyDescent="0.2">
      <c r="A166" s="62"/>
      <c r="B166" s="63"/>
      <c r="C166" s="63"/>
      <c r="D166" s="63"/>
    </row>
    <row r="167" spans="1:4" x14ac:dyDescent="0.2">
      <c r="A167" s="62"/>
      <c r="B167" s="63"/>
      <c r="C167" s="63"/>
      <c r="D167" s="63"/>
    </row>
    <row r="168" spans="1:4" x14ac:dyDescent="0.2">
      <c r="A168" s="62"/>
      <c r="B168" s="63"/>
      <c r="C168" s="63"/>
      <c r="D168" s="63"/>
    </row>
    <row r="169" spans="1:4" x14ac:dyDescent="0.2">
      <c r="A169" s="62"/>
      <c r="B169" s="63"/>
      <c r="C169" s="63"/>
      <c r="D169" s="63"/>
    </row>
    <row r="170" spans="1:4" x14ac:dyDescent="0.2">
      <c r="A170" s="62"/>
      <c r="B170" s="63"/>
      <c r="C170" s="63"/>
      <c r="D170" s="63"/>
    </row>
    <row r="171" spans="1:4" x14ac:dyDescent="0.2">
      <c r="A171" s="62"/>
      <c r="B171" s="63"/>
      <c r="C171" s="63"/>
      <c r="D171" s="63"/>
    </row>
    <row r="172" spans="1:4" x14ac:dyDescent="0.2">
      <c r="A172" s="62"/>
      <c r="B172" s="63"/>
      <c r="C172" s="63"/>
      <c r="D172" s="63"/>
    </row>
    <row r="173" spans="1:4" x14ac:dyDescent="0.2">
      <c r="A173" s="62"/>
      <c r="B173" s="63"/>
      <c r="C173" s="63"/>
      <c r="D173" s="63"/>
    </row>
    <row r="174" spans="1:4" x14ac:dyDescent="0.2">
      <c r="A174" s="62"/>
      <c r="B174" s="63"/>
      <c r="C174" s="63"/>
      <c r="D174" s="63"/>
    </row>
    <row r="175" spans="1:4" x14ac:dyDescent="0.2">
      <c r="A175" s="62"/>
      <c r="B175" s="63"/>
      <c r="C175" s="63"/>
      <c r="D175" s="63"/>
    </row>
    <row r="176" spans="1:4" x14ac:dyDescent="0.2">
      <c r="A176" s="62"/>
      <c r="B176" s="63"/>
      <c r="C176" s="63"/>
      <c r="D176" s="63"/>
    </row>
    <row r="177" spans="1:4" x14ac:dyDescent="0.2">
      <c r="A177" s="62"/>
      <c r="B177" s="63"/>
      <c r="C177" s="63"/>
      <c r="D177" s="63"/>
    </row>
    <row r="178" spans="1:4" x14ac:dyDescent="0.2">
      <c r="A178" s="62"/>
      <c r="B178" s="63"/>
      <c r="C178" s="63"/>
      <c r="D178" s="63"/>
    </row>
    <row r="179" spans="1:4" x14ac:dyDescent="0.2">
      <c r="A179" s="62"/>
      <c r="B179" s="63"/>
      <c r="C179" s="63"/>
      <c r="D179" s="63"/>
    </row>
    <row r="180" spans="1:4" x14ac:dyDescent="0.2">
      <c r="A180" s="62"/>
      <c r="B180" s="63"/>
      <c r="C180" s="63"/>
      <c r="D180" s="63"/>
    </row>
    <row r="181" spans="1:4" x14ac:dyDescent="0.2">
      <c r="A181" s="62"/>
      <c r="B181" s="63"/>
      <c r="C181" s="63"/>
      <c r="D181" s="63"/>
    </row>
    <row r="182" spans="1:4" x14ac:dyDescent="0.2">
      <c r="A182" s="62"/>
      <c r="B182" s="63"/>
      <c r="C182" s="63"/>
      <c r="D182" s="63"/>
    </row>
    <row r="183" spans="1:4" x14ac:dyDescent="0.2">
      <c r="A183" s="62"/>
      <c r="B183" s="63"/>
      <c r="C183" s="63"/>
      <c r="D183" s="63"/>
    </row>
    <row r="184" spans="1:4" x14ac:dyDescent="0.2">
      <c r="A184" s="62"/>
      <c r="B184" s="63"/>
      <c r="C184" s="63"/>
      <c r="D184" s="63"/>
    </row>
    <row r="185" spans="1:4" x14ac:dyDescent="0.2">
      <c r="A185" s="62"/>
      <c r="B185" s="63"/>
      <c r="C185" s="63"/>
      <c r="D185" s="63"/>
    </row>
    <row r="186" spans="1:4" x14ac:dyDescent="0.2">
      <c r="A186" s="62"/>
      <c r="B186" s="63"/>
      <c r="C186" s="63"/>
      <c r="D186" s="63"/>
    </row>
    <row r="187" spans="1:4" x14ac:dyDescent="0.2">
      <c r="A187" s="62"/>
      <c r="B187" s="63"/>
      <c r="C187" s="63"/>
      <c r="D187" s="63"/>
    </row>
    <row r="188" spans="1:4" x14ac:dyDescent="0.2">
      <c r="A188" s="62"/>
      <c r="B188" s="63"/>
      <c r="C188" s="63"/>
      <c r="D188" s="63"/>
    </row>
    <row r="189" spans="1:4" x14ac:dyDescent="0.2">
      <c r="A189" s="62"/>
      <c r="B189" s="63"/>
      <c r="C189" s="63"/>
      <c r="D189" s="63"/>
    </row>
    <row r="190" spans="1:4" x14ac:dyDescent="0.2">
      <c r="A190" s="62"/>
      <c r="B190" s="63"/>
      <c r="C190" s="63"/>
      <c r="D190" s="63"/>
    </row>
    <row r="191" spans="1:4" x14ac:dyDescent="0.2">
      <c r="A191" s="62"/>
      <c r="B191" s="63"/>
      <c r="C191" s="63"/>
      <c r="D191" s="63"/>
    </row>
    <row r="192" spans="1:4" x14ac:dyDescent="0.2">
      <c r="A192" s="62"/>
      <c r="B192" s="63"/>
      <c r="C192" s="63"/>
      <c r="D192" s="63"/>
    </row>
    <row r="193" spans="1:4" x14ac:dyDescent="0.2">
      <c r="A193" s="62"/>
      <c r="B193" s="63"/>
      <c r="C193" s="63"/>
      <c r="D193" s="63"/>
    </row>
    <row r="194" spans="1:4" x14ac:dyDescent="0.2">
      <c r="A194" s="62"/>
      <c r="B194" s="63"/>
      <c r="C194" s="63"/>
      <c r="D194" s="63"/>
    </row>
    <row r="195" spans="1:4" x14ac:dyDescent="0.2">
      <c r="A195" s="63"/>
      <c r="B195" s="63"/>
      <c r="C195" s="63"/>
      <c r="D195" s="63"/>
    </row>
    <row r="196" spans="1:4" x14ac:dyDescent="0.2">
      <c r="A196" s="63"/>
      <c r="B196" s="63"/>
      <c r="C196" s="63"/>
      <c r="D196" s="63"/>
    </row>
    <row r="197" spans="1:4" x14ac:dyDescent="0.2">
      <c r="A197" s="63"/>
      <c r="B197" s="63"/>
      <c r="C197" s="63"/>
      <c r="D197" s="63"/>
    </row>
    <row r="198" spans="1:4" x14ac:dyDescent="0.2">
      <c r="A198" s="63"/>
      <c r="B198" s="63"/>
      <c r="C198" s="63"/>
      <c r="D198" s="63"/>
    </row>
    <row r="199" spans="1:4" x14ac:dyDescent="0.2">
      <c r="A199" s="63"/>
      <c r="B199" s="63"/>
      <c r="C199" s="63"/>
      <c r="D199" s="63"/>
    </row>
    <row r="200" spans="1:4" x14ac:dyDescent="0.2">
      <c r="A200" s="63"/>
      <c r="B200" s="63"/>
      <c r="C200" s="63"/>
      <c r="D200" s="63"/>
    </row>
    <row r="201" spans="1:4" x14ac:dyDescent="0.2">
      <c r="A201" s="63"/>
      <c r="B201" s="63"/>
      <c r="C201" s="63"/>
      <c r="D201" s="63"/>
    </row>
    <row r="202" spans="1:4" x14ac:dyDescent="0.2">
      <c r="A202" s="63"/>
      <c r="B202" s="63"/>
      <c r="C202" s="63"/>
      <c r="D202" s="63"/>
    </row>
    <row r="203" spans="1:4" x14ac:dyDescent="0.2">
      <c r="A203" s="63"/>
      <c r="B203" s="63"/>
      <c r="C203" s="63"/>
      <c r="D203" s="63"/>
    </row>
    <row r="204" spans="1:4" x14ac:dyDescent="0.2">
      <c r="A204" s="63"/>
      <c r="B204" s="63"/>
      <c r="C204" s="63"/>
      <c r="D204" s="63"/>
    </row>
    <row r="205" spans="1:4" x14ac:dyDescent="0.2">
      <c r="A205" s="63"/>
      <c r="B205" s="63"/>
      <c r="C205" s="63"/>
      <c r="D205" s="63"/>
    </row>
    <row r="206" spans="1:4" x14ac:dyDescent="0.2">
      <c r="A206" s="63"/>
      <c r="B206" s="63"/>
      <c r="C206" s="63"/>
      <c r="D206" s="63"/>
    </row>
    <row r="207" spans="1:4" x14ac:dyDescent="0.2">
      <c r="A207" s="63"/>
      <c r="B207" s="63"/>
      <c r="C207" s="63"/>
      <c r="D207" s="63"/>
    </row>
    <row r="208" spans="1:4" x14ac:dyDescent="0.2">
      <c r="A208" s="63"/>
      <c r="B208" s="63"/>
      <c r="C208" s="63"/>
      <c r="D208" s="63"/>
    </row>
    <row r="209" spans="1:4" x14ac:dyDescent="0.2">
      <c r="A209" s="63"/>
      <c r="B209" s="63"/>
      <c r="C209" s="63"/>
      <c r="D209" s="63"/>
    </row>
    <row r="210" spans="1:4" x14ac:dyDescent="0.2">
      <c r="A210" s="63"/>
      <c r="B210" s="63"/>
      <c r="C210" s="63"/>
      <c r="D210" s="63"/>
    </row>
    <row r="211" spans="1:4" x14ac:dyDescent="0.2">
      <c r="A211" s="63"/>
      <c r="B211" s="63"/>
      <c r="C211" s="63"/>
      <c r="D211" s="63"/>
    </row>
    <row r="212" spans="1:4" x14ac:dyDescent="0.2">
      <c r="A212" s="63"/>
      <c r="B212" s="63"/>
      <c r="C212" s="63"/>
      <c r="D212" s="63"/>
    </row>
    <row r="213" spans="1:4" x14ac:dyDescent="0.2">
      <c r="A213" s="63"/>
      <c r="B213" s="63"/>
      <c r="C213" s="63"/>
      <c r="D213" s="63"/>
    </row>
    <row r="214" spans="1:4" x14ac:dyDescent="0.2">
      <c r="A214" s="63"/>
      <c r="B214" s="63"/>
      <c r="C214" s="63"/>
      <c r="D214" s="63"/>
    </row>
    <row r="215" spans="1:4" x14ac:dyDescent="0.2">
      <c r="A215" s="63"/>
      <c r="B215" s="63"/>
      <c r="C215" s="63"/>
      <c r="D215" s="63"/>
    </row>
    <row r="216" spans="1:4" x14ac:dyDescent="0.2">
      <c r="A216" s="63"/>
      <c r="B216" s="63"/>
      <c r="C216" s="63"/>
      <c r="D216" s="63"/>
    </row>
    <row r="217" spans="1:4" x14ac:dyDescent="0.2">
      <c r="A217" s="63"/>
      <c r="B217" s="63"/>
      <c r="C217" s="63"/>
      <c r="D217" s="63"/>
    </row>
    <row r="218" spans="1:4" x14ac:dyDescent="0.2">
      <c r="A218" s="63"/>
      <c r="B218" s="63"/>
      <c r="C218" s="63"/>
      <c r="D218" s="63"/>
    </row>
    <row r="219" spans="1:4" x14ac:dyDescent="0.2">
      <c r="A219" s="63"/>
      <c r="B219" s="63"/>
      <c r="C219" s="63"/>
      <c r="D219" s="63"/>
    </row>
    <row r="220" spans="1:4" x14ac:dyDescent="0.2">
      <c r="A220" s="63"/>
      <c r="B220" s="63"/>
      <c r="C220" s="63"/>
      <c r="D220" s="63"/>
    </row>
    <row r="221" spans="1:4" x14ac:dyDescent="0.2">
      <c r="A221" s="63"/>
      <c r="B221" s="63"/>
      <c r="C221" s="63"/>
      <c r="D221" s="63"/>
    </row>
    <row r="222" spans="1:4" x14ac:dyDescent="0.2">
      <c r="A222" s="63"/>
      <c r="B222" s="63"/>
      <c r="C222" s="63"/>
      <c r="D222" s="63"/>
    </row>
    <row r="223" spans="1:4" x14ac:dyDescent="0.2">
      <c r="A223" s="63"/>
      <c r="B223" s="63"/>
      <c r="C223" s="63"/>
      <c r="D223" s="63"/>
    </row>
    <row r="224" spans="1:4" x14ac:dyDescent="0.2">
      <c r="A224" s="63"/>
      <c r="B224" s="63"/>
      <c r="C224" s="63"/>
      <c r="D224" s="63"/>
    </row>
    <row r="225" spans="1:4" x14ac:dyDescent="0.2">
      <c r="A225" s="63"/>
      <c r="B225" s="63"/>
      <c r="C225" s="63"/>
      <c r="D225" s="63"/>
    </row>
    <row r="226" spans="1:4" x14ac:dyDescent="0.2">
      <c r="A226" s="63"/>
      <c r="B226" s="63"/>
      <c r="C226" s="63"/>
      <c r="D226" s="63"/>
    </row>
    <row r="227" spans="1:4" x14ac:dyDescent="0.2">
      <c r="A227" s="63"/>
      <c r="B227" s="63"/>
      <c r="C227" s="63"/>
      <c r="D227" s="63"/>
    </row>
    <row r="228" spans="1:4" x14ac:dyDescent="0.2">
      <c r="A228" s="63"/>
      <c r="B228" s="63"/>
      <c r="C228" s="63"/>
      <c r="D228" s="63"/>
    </row>
    <row r="229" spans="1:4" x14ac:dyDescent="0.2">
      <c r="A229" s="63"/>
      <c r="B229" s="63"/>
      <c r="C229" s="63"/>
      <c r="D229" s="63"/>
    </row>
    <row r="230" spans="1:4" x14ac:dyDescent="0.2">
      <c r="A230" s="63"/>
      <c r="B230" s="63"/>
      <c r="C230" s="63"/>
      <c r="D230" s="63"/>
    </row>
    <row r="231" spans="1:4" x14ac:dyDescent="0.2">
      <c r="A231" s="63"/>
      <c r="B231" s="63"/>
      <c r="C231" s="63"/>
      <c r="D231" s="63"/>
    </row>
    <row r="232" spans="1:4" x14ac:dyDescent="0.2">
      <c r="A232" s="63"/>
      <c r="B232" s="63"/>
      <c r="C232" s="63"/>
      <c r="D232" s="63"/>
    </row>
    <row r="233" spans="1:4" x14ac:dyDescent="0.2">
      <c r="A233" s="63"/>
      <c r="B233" s="63"/>
      <c r="C233" s="63"/>
      <c r="D233" s="63"/>
    </row>
    <row r="234" spans="1:4" x14ac:dyDescent="0.2">
      <c r="A234" s="63"/>
      <c r="B234" s="63"/>
      <c r="C234" s="63"/>
      <c r="D234" s="63"/>
    </row>
    <row r="235" spans="1:4" x14ac:dyDescent="0.2">
      <c r="A235" s="63"/>
      <c r="B235" s="63"/>
      <c r="C235" s="63"/>
      <c r="D235" s="63"/>
    </row>
    <row r="236" spans="1:4" x14ac:dyDescent="0.2">
      <c r="A236" s="63"/>
      <c r="B236" s="63"/>
      <c r="C236" s="63"/>
      <c r="D236" s="63"/>
    </row>
    <row r="237" spans="1:4" x14ac:dyDescent="0.2">
      <c r="A237" s="63"/>
      <c r="B237" s="63"/>
      <c r="C237" s="63"/>
      <c r="D237" s="63"/>
    </row>
    <row r="238" spans="1:4" x14ac:dyDescent="0.2">
      <c r="A238" s="63"/>
      <c r="B238" s="63"/>
      <c r="C238" s="63"/>
      <c r="D238" s="63"/>
    </row>
    <row r="239" spans="1:4" x14ac:dyDescent="0.2">
      <c r="A239" s="63"/>
      <c r="B239" s="63"/>
      <c r="C239" s="63"/>
      <c r="D239" s="63"/>
    </row>
    <row r="240" spans="1:4" x14ac:dyDescent="0.2">
      <c r="A240" s="63"/>
      <c r="B240" s="63"/>
      <c r="C240" s="63"/>
      <c r="D240" s="63"/>
    </row>
    <row r="241" spans="1:4" x14ac:dyDescent="0.2">
      <c r="A241" s="63"/>
      <c r="B241" s="63"/>
      <c r="C241" s="63"/>
      <c r="D241" s="63"/>
    </row>
    <row r="242" spans="1:4" x14ac:dyDescent="0.2">
      <c r="A242" s="63"/>
      <c r="B242" s="63"/>
      <c r="C242" s="63"/>
      <c r="D242" s="63"/>
    </row>
    <row r="243" spans="1:4" x14ac:dyDescent="0.2">
      <c r="A243" s="63"/>
      <c r="B243" s="63"/>
      <c r="C243" s="63"/>
      <c r="D243" s="63"/>
    </row>
    <row r="244" spans="1:4" x14ac:dyDescent="0.2">
      <c r="A244" s="63"/>
      <c r="B244" s="63"/>
      <c r="C244" s="63"/>
      <c r="D244" s="63"/>
    </row>
  </sheetData>
  <sheetProtection password="9E8D" sheet="1" objects="1" scenarios="1"/>
  <mergeCells count="13">
    <mergeCell ref="A4:E4"/>
    <mergeCell ref="A5:D5"/>
    <mergeCell ref="A11:B11"/>
    <mergeCell ref="A12:B12"/>
    <mergeCell ref="A13:B13"/>
    <mergeCell ref="C6:E6"/>
    <mergeCell ref="C7:E7"/>
    <mergeCell ref="C8:E8"/>
    <mergeCell ref="C9:E9"/>
    <mergeCell ref="C10:E10"/>
    <mergeCell ref="C11:E11"/>
    <mergeCell ref="C12:E12"/>
    <mergeCell ref="C13:E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outlinePr summaryBelow="0" summaryRight="0"/>
    <pageSetUpPr fitToPage="1"/>
  </sheetPr>
  <dimension ref="A1:M308"/>
  <sheetViews>
    <sheetView topLeftCell="A199" zoomScale="55" zoomScaleNormal="55" zoomScaleSheetLayoutView="55" workbookViewId="0">
      <selection activeCell="I212" sqref="I212"/>
    </sheetView>
  </sheetViews>
  <sheetFormatPr defaultColWidth="9.140625" defaultRowHeight="25.5" x14ac:dyDescent="0.35"/>
  <cols>
    <col min="1" max="1" width="5.7109375" style="1" customWidth="1"/>
    <col min="2" max="2" width="11.42578125" style="1" customWidth="1"/>
    <col min="3" max="3" width="143.85546875" style="1" customWidth="1"/>
    <col min="4" max="4" width="22.28515625" style="1" customWidth="1"/>
    <col min="5" max="5" width="25.42578125" style="51" customWidth="1"/>
    <col min="6" max="6" width="47.85546875" style="17" customWidth="1"/>
    <col min="7" max="7" width="45.85546875" style="16" customWidth="1"/>
    <col min="8" max="8" width="43.7109375" style="1" customWidth="1"/>
    <col min="9" max="13" width="31" style="1" customWidth="1"/>
    <col min="14" max="16384" width="9.140625" style="1"/>
  </cols>
  <sheetData>
    <row r="1" spans="1:13" ht="102.6" customHeight="1" x14ac:dyDescent="0.35">
      <c r="A1" s="242" t="s">
        <v>421</v>
      </c>
      <c r="B1" s="243"/>
      <c r="C1" s="243"/>
      <c r="D1" s="244"/>
      <c r="E1" s="16"/>
      <c r="H1" s="158" t="s">
        <v>432</v>
      </c>
    </row>
    <row r="2" spans="1:13" ht="259.14999999999998" customHeight="1" x14ac:dyDescent="0.35">
      <c r="A2" s="245" t="s">
        <v>437</v>
      </c>
      <c r="B2" s="245"/>
      <c r="C2" s="245"/>
      <c r="D2" s="245"/>
      <c r="E2" s="245"/>
      <c r="F2" s="245"/>
      <c r="G2" s="245"/>
      <c r="H2" s="245"/>
    </row>
    <row r="3" spans="1:13" ht="216" customHeight="1" x14ac:dyDescent="0.35">
      <c r="B3" s="249" t="s">
        <v>15</v>
      </c>
      <c r="C3" s="249" t="s">
        <v>16</v>
      </c>
      <c r="D3" s="247" t="s">
        <v>17</v>
      </c>
      <c r="E3" s="247" t="s">
        <v>38</v>
      </c>
      <c r="F3" s="252" t="s">
        <v>392</v>
      </c>
      <c r="G3" s="247" t="s">
        <v>393</v>
      </c>
      <c r="H3" s="31" t="s">
        <v>394</v>
      </c>
      <c r="I3" s="189"/>
      <c r="J3" s="189"/>
      <c r="K3" s="189"/>
      <c r="L3" s="189"/>
      <c r="M3" s="189"/>
    </row>
    <row r="4" spans="1:13" ht="30.75" customHeight="1" x14ac:dyDescent="0.35">
      <c r="B4" s="250"/>
      <c r="C4" s="250"/>
      <c r="D4" s="251"/>
      <c r="E4" s="251"/>
      <c r="F4" s="253"/>
      <c r="G4" s="248"/>
      <c r="H4" s="18" t="s">
        <v>49</v>
      </c>
      <c r="I4" s="189"/>
      <c r="J4" s="189"/>
      <c r="K4" s="189"/>
      <c r="L4" s="189"/>
      <c r="M4" s="189"/>
    </row>
    <row r="5" spans="1:13" s="13" customFormat="1" x14ac:dyDescent="0.35">
      <c r="B5" s="78">
        <v>1</v>
      </c>
      <c r="C5" s="78">
        <v>2</v>
      </c>
      <c r="D5" s="78">
        <v>3</v>
      </c>
      <c r="E5" s="78">
        <v>4</v>
      </c>
      <c r="F5" s="79">
        <v>5</v>
      </c>
      <c r="G5" s="78">
        <v>6</v>
      </c>
      <c r="H5" s="78">
        <v>7</v>
      </c>
    </row>
    <row r="6" spans="1:13" x14ac:dyDescent="0.35">
      <c r="B6" s="246" t="s">
        <v>0</v>
      </c>
      <c r="C6" s="246"/>
      <c r="D6" s="246"/>
      <c r="E6" s="246"/>
      <c r="F6" s="80"/>
      <c r="G6" s="81"/>
      <c r="H6" s="82"/>
      <c r="I6" s="189"/>
      <c r="J6" s="189"/>
      <c r="K6" s="189"/>
      <c r="L6" s="189"/>
      <c r="M6" s="189"/>
    </row>
    <row r="7" spans="1:13" ht="31.5" customHeight="1" x14ac:dyDescent="0.35">
      <c r="B7" s="255" t="s">
        <v>1</v>
      </c>
      <c r="C7" s="255"/>
      <c r="D7" s="255"/>
      <c r="E7" s="255"/>
      <c r="F7" s="83"/>
      <c r="G7" s="84"/>
      <c r="H7" s="85"/>
      <c r="I7" s="189"/>
      <c r="J7" s="189"/>
      <c r="K7" s="189"/>
      <c r="L7" s="189"/>
      <c r="M7" s="189"/>
    </row>
    <row r="8" spans="1:13" ht="116.45" customHeight="1" x14ac:dyDescent="0.35">
      <c r="B8" s="19" t="s">
        <v>21</v>
      </c>
      <c r="C8" s="20" t="s">
        <v>442</v>
      </c>
      <c r="D8" s="19" t="s">
        <v>42</v>
      </c>
      <c r="E8" s="21">
        <v>1170.6500000000001</v>
      </c>
      <c r="F8" s="22">
        <v>19</v>
      </c>
      <c r="G8" s="173"/>
      <c r="H8" s="24"/>
      <c r="I8" s="189"/>
      <c r="J8" s="189"/>
      <c r="K8" s="189"/>
      <c r="L8" s="189"/>
      <c r="M8" s="189"/>
    </row>
    <row r="9" spans="1:13" ht="98.25" customHeight="1" x14ac:dyDescent="0.35">
      <c r="B9" s="19" t="s">
        <v>22</v>
      </c>
      <c r="C9" s="20" t="s">
        <v>396</v>
      </c>
      <c r="D9" s="19" t="s">
        <v>42</v>
      </c>
      <c r="E9" s="21">
        <f>132.53849+240.55+412.45535+144.3+128.8026+112</f>
        <v>1170.6500000000001</v>
      </c>
      <c r="F9" s="22">
        <f>53+1</f>
        <v>54</v>
      </c>
      <c r="G9" s="173"/>
      <c r="H9" s="24"/>
      <c r="I9" s="189"/>
      <c r="J9" s="189"/>
      <c r="K9" s="189"/>
      <c r="L9" s="189"/>
      <c r="M9" s="189"/>
    </row>
    <row r="10" spans="1:13" ht="92.25" customHeight="1" x14ac:dyDescent="0.35">
      <c r="B10" s="19" t="s">
        <v>23</v>
      </c>
      <c r="C10" s="20" t="s">
        <v>466</v>
      </c>
      <c r="D10" s="19" t="s">
        <v>42</v>
      </c>
      <c r="E10" s="25"/>
      <c r="F10" s="25"/>
      <c r="G10" s="25"/>
      <c r="H10" s="25"/>
      <c r="I10" s="189"/>
      <c r="J10" s="189"/>
      <c r="K10" s="189"/>
      <c r="L10" s="189"/>
      <c r="M10" s="189"/>
    </row>
    <row r="11" spans="1:13" ht="109.5" customHeight="1" x14ac:dyDescent="0.35">
      <c r="B11" s="19" t="s">
        <v>24</v>
      </c>
      <c r="C11" s="20" t="s">
        <v>467</v>
      </c>
      <c r="D11" s="19" t="s">
        <v>42</v>
      </c>
      <c r="E11" s="60">
        <v>7.56</v>
      </c>
      <c r="F11" s="19">
        <v>73</v>
      </c>
      <c r="G11" s="174"/>
      <c r="H11" s="24"/>
      <c r="I11" s="189"/>
      <c r="J11" s="189"/>
      <c r="K11" s="189"/>
      <c r="L11" s="189"/>
      <c r="M11" s="189"/>
    </row>
    <row r="12" spans="1:13" ht="110.25" customHeight="1" x14ac:dyDescent="0.35">
      <c r="B12" s="26" t="s">
        <v>25</v>
      </c>
      <c r="C12" s="27" t="s">
        <v>443</v>
      </c>
      <c r="D12" s="15" t="s">
        <v>42</v>
      </c>
      <c r="E12" s="86">
        <v>6.31</v>
      </c>
      <c r="F12" s="22">
        <v>62</v>
      </c>
      <c r="G12" s="173"/>
      <c r="H12" s="24"/>
      <c r="I12" s="189"/>
      <c r="J12" s="189"/>
      <c r="K12" s="189"/>
      <c r="L12" s="189"/>
      <c r="M12" s="189"/>
    </row>
    <row r="13" spans="1:13" ht="111.75" customHeight="1" x14ac:dyDescent="0.35">
      <c r="B13" s="26" t="s">
        <v>26</v>
      </c>
      <c r="C13" s="27" t="s">
        <v>279</v>
      </c>
      <c r="D13" s="15" t="s">
        <v>42</v>
      </c>
      <c r="E13" s="86">
        <f>5.78283+0.529</f>
        <v>6.31</v>
      </c>
      <c r="F13" s="22">
        <f>10+1</f>
        <v>11</v>
      </c>
      <c r="G13" s="173"/>
      <c r="H13" s="24"/>
      <c r="I13" s="189"/>
      <c r="J13" s="189"/>
      <c r="K13" s="189"/>
      <c r="L13" s="189"/>
      <c r="M13" s="189"/>
    </row>
    <row r="14" spans="1:13" ht="67.5" customHeight="1" x14ac:dyDescent="0.35">
      <c r="B14" s="19" t="s">
        <v>27</v>
      </c>
      <c r="C14" s="20" t="s">
        <v>215</v>
      </c>
      <c r="D14" s="19" t="s">
        <v>42</v>
      </c>
      <c r="E14" s="21">
        <v>218.01</v>
      </c>
      <c r="F14" s="22">
        <v>23</v>
      </c>
      <c r="G14" s="173"/>
      <c r="H14" s="24"/>
      <c r="I14" s="189"/>
      <c r="J14" s="189"/>
      <c r="K14" s="189"/>
      <c r="L14" s="189"/>
      <c r="M14" s="189"/>
    </row>
    <row r="15" spans="1:13" s="14" customFormat="1" ht="79.5" customHeight="1" x14ac:dyDescent="0.35">
      <c r="B15" s="28" t="s">
        <v>28</v>
      </c>
      <c r="C15" s="20" t="s">
        <v>444</v>
      </c>
      <c r="D15" s="19" t="s">
        <v>42</v>
      </c>
      <c r="E15" s="21">
        <v>218.01</v>
      </c>
      <c r="F15" s="22">
        <v>50</v>
      </c>
      <c r="G15" s="173"/>
      <c r="H15" s="24"/>
      <c r="I15" s="190"/>
      <c r="J15" s="190"/>
      <c r="K15" s="190"/>
      <c r="L15" s="190"/>
      <c r="M15" s="190"/>
    </row>
    <row r="16" spans="1:13" s="14" customFormat="1" ht="57" customHeight="1" x14ac:dyDescent="0.35">
      <c r="B16" s="28" t="s">
        <v>183</v>
      </c>
      <c r="C16" s="20" t="s">
        <v>445</v>
      </c>
      <c r="D16" s="19" t="s">
        <v>42</v>
      </c>
      <c r="E16" s="29">
        <f>54.75+132.816326+33.15</f>
        <v>220.72</v>
      </c>
      <c r="F16" s="30">
        <v>22</v>
      </c>
      <c r="G16" s="175"/>
      <c r="H16" s="24"/>
      <c r="I16" s="190"/>
      <c r="J16" s="190"/>
      <c r="K16" s="190"/>
      <c r="L16" s="190"/>
      <c r="M16" s="190"/>
    </row>
    <row r="17" spans="2:13" s="14" customFormat="1" ht="57" customHeight="1" x14ac:dyDescent="0.35">
      <c r="B17" s="28" t="s">
        <v>184</v>
      </c>
      <c r="C17" s="20" t="s">
        <v>446</v>
      </c>
      <c r="D17" s="19" t="s">
        <v>42</v>
      </c>
      <c r="E17" s="29">
        <f>54.75+132.816326+33.15</f>
        <v>220.72</v>
      </c>
      <c r="F17" s="30">
        <f>50+1</f>
        <v>51</v>
      </c>
      <c r="G17" s="175"/>
      <c r="H17" s="24"/>
      <c r="I17" s="190"/>
      <c r="J17" s="190"/>
      <c r="K17" s="190"/>
      <c r="L17" s="190"/>
      <c r="M17" s="190"/>
    </row>
    <row r="18" spans="2:13" s="14" customFormat="1" ht="57" customHeight="1" x14ac:dyDescent="0.35">
      <c r="B18" s="28" t="s">
        <v>185</v>
      </c>
      <c r="C18" s="20" t="s">
        <v>447</v>
      </c>
      <c r="D18" s="19" t="s">
        <v>42</v>
      </c>
      <c r="E18" s="29">
        <f>12.3352+8.6189+16.87</f>
        <v>37.82</v>
      </c>
      <c r="F18" s="30">
        <v>49</v>
      </c>
      <c r="G18" s="175"/>
      <c r="H18" s="24"/>
      <c r="I18" s="190"/>
      <c r="J18" s="190"/>
      <c r="K18" s="190"/>
      <c r="L18" s="190"/>
      <c r="M18" s="190"/>
    </row>
    <row r="19" spans="2:13" s="14" customFormat="1" ht="57" customHeight="1" x14ac:dyDescent="0.35">
      <c r="B19" s="28" t="s">
        <v>186</v>
      </c>
      <c r="C19" s="20" t="s">
        <v>448</v>
      </c>
      <c r="D19" s="19" t="s">
        <v>42</v>
      </c>
      <c r="E19" s="29">
        <f>12.3352+8.6189+16.87</f>
        <v>37.82</v>
      </c>
      <c r="F19" s="30">
        <f>23+1</f>
        <v>24</v>
      </c>
      <c r="G19" s="175"/>
      <c r="H19" s="24"/>
      <c r="I19" s="190"/>
      <c r="J19" s="190"/>
      <c r="K19" s="190"/>
      <c r="L19" s="190"/>
      <c r="M19" s="190"/>
    </row>
    <row r="20" spans="2:13" s="14" customFormat="1" ht="79.5" customHeight="1" x14ac:dyDescent="0.35">
      <c r="B20" s="28" t="s">
        <v>187</v>
      </c>
      <c r="C20" s="20" t="s">
        <v>449</v>
      </c>
      <c r="D20" s="19" t="s">
        <v>42</v>
      </c>
      <c r="E20" s="21">
        <f>34*20*2.2/1000</f>
        <v>1.5</v>
      </c>
      <c r="F20" s="22">
        <v>1</v>
      </c>
      <c r="G20" s="173"/>
      <c r="H20" s="24"/>
      <c r="I20" s="190"/>
      <c r="J20" s="190"/>
      <c r="K20" s="190"/>
      <c r="L20" s="190"/>
      <c r="M20" s="190"/>
    </row>
    <row r="21" spans="2:13" s="14" customFormat="1" ht="79.5" customHeight="1" x14ac:dyDescent="0.35">
      <c r="B21" s="28" t="s">
        <v>188</v>
      </c>
      <c r="C21" s="20" t="s">
        <v>450</v>
      </c>
      <c r="D21" s="19" t="s">
        <v>42</v>
      </c>
      <c r="E21" s="21">
        <f>34*20*2.2/1000</f>
        <v>1.5</v>
      </c>
      <c r="F21" s="22">
        <v>72</v>
      </c>
      <c r="G21" s="173"/>
      <c r="H21" s="24"/>
      <c r="I21" s="190"/>
      <c r="J21" s="190"/>
      <c r="K21" s="190"/>
      <c r="L21" s="190"/>
      <c r="M21" s="190"/>
    </row>
    <row r="22" spans="2:13" s="14" customFormat="1" ht="78" customHeight="1" x14ac:dyDescent="0.35">
      <c r="B22" s="28" t="s">
        <v>189</v>
      </c>
      <c r="C22" s="20" t="s">
        <v>288</v>
      </c>
      <c r="D22" s="19" t="s">
        <v>42</v>
      </c>
      <c r="E22" s="53"/>
      <c r="F22" s="52"/>
      <c r="G22" s="43"/>
      <c r="H22" s="43"/>
      <c r="I22" s="190"/>
      <c r="J22" s="190"/>
      <c r="K22" s="190"/>
      <c r="L22" s="190"/>
      <c r="M22" s="190"/>
    </row>
    <row r="23" spans="2:13" s="14" customFormat="1" ht="78.75" customHeight="1" x14ac:dyDescent="0.4">
      <c r="B23" s="28" t="s">
        <v>190</v>
      </c>
      <c r="C23" s="20" t="s">
        <v>395</v>
      </c>
      <c r="D23" s="19" t="s">
        <v>42</v>
      </c>
      <c r="E23" s="53"/>
      <c r="F23" s="52"/>
      <c r="G23" s="43"/>
      <c r="H23" s="43"/>
      <c r="I23" s="190"/>
      <c r="J23" s="190"/>
      <c r="K23" s="191"/>
      <c r="L23" s="190"/>
      <c r="M23" s="190"/>
    </row>
    <row r="24" spans="2:13" ht="25.5" customHeight="1" x14ac:dyDescent="0.35">
      <c r="B24" s="255" t="s">
        <v>2</v>
      </c>
      <c r="C24" s="255"/>
      <c r="D24" s="255"/>
      <c r="E24" s="255"/>
      <c r="F24" s="55"/>
      <c r="G24" s="56"/>
      <c r="H24" s="57"/>
      <c r="I24" s="189"/>
      <c r="J24" s="189"/>
      <c r="K24" s="189"/>
      <c r="L24" s="189"/>
      <c r="M24" s="189"/>
    </row>
    <row r="25" spans="2:13" ht="64.5" customHeight="1" x14ac:dyDescent="0.35">
      <c r="B25" s="19" t="s">
        <v>21</v>
      </c>
      <c r="C25" s="20" t="s">
        <v>291</v>
      </c>
      <c r="D25" s="19" t="s">
        <v>42</v>
      </c>
      <c r="E25" s="32">
        <f>26.68232+64.2490084+52.395+34.09+40.34+32.35</f>
        <v>250.11</v>
      </c>
      <c r="F25" s="22">
        <v>28</v>
      </c>
      <c r="G25" s="173"/>
      <c r="H25" s="24"/>
      <c r="I25" s="189"/>
      <c r="J25" s="189"/>
      <c r="K25" s="189"/>
      <c r="L25" s="189"/>
      <c r="M25" s="189"/>
    </row>
    <row r="26" spans="2:13" ht="75.75" customHeight="1" x14ac:dyDescent="0.35">
      <c r="B26" s="19" t="s">
        <v>22</v>
      </c>
      <c r="C26" s="20" t="s">
        <v>292</v>
      </c>
      <c r="D26" s="19" t="str">
        <f>D25</f>
        <v>1000 m2</v>
      </c>
      <c r="E26" s="32">
        <f>26.68232+64.2490084+52.395+34.09+40.34+32.35</f>
        <v>250.11</v>
      </c>
      <c r="F26" s="22">
        <f>44+1</f>
        <v>45</v>
      </c>
      <c r="G26" s="173"/>
      <c r="H26" s="24"/>
      <c r="I26" s="189"/>
      <c r="J26" s="189"/>
      <c r="K26" s="189"/>
      <c r="L26" s="189"/>
      <c r="M26" s="189"/>
    </row>
    <row r="27" spans="2:13" ht="26.25" x14ac:dyDescent="0.35">
      <c r="B27" s="255" t="s">
        <v>3</v>
      </c>
      <c r="C27" s="255"/>
      <c r="D27" s="255"/>
      <c r="E27" s="255"/>
      <c r="F27" s="55"/>
      <c r="G27" s="56"/>
      <c r="H27" s="57"/>
      <c r="I27" s="189"/>
      <c r="J27" s="189"/>
      <c r="K27" s="189"/>
      <c r="L27" s="189"/>
      <c r="M27" s="189"/>
    </row>
    <row r="28" spans="2:13" ht="66" customHeight="1" x14ac:dyDescent="0.35">
      <c r="B28" s="19" t="s">
        <v>21</v>
      </c>
      <c r="C28" s="20" t="s">
        <v>293</v>
      </c>
      <c r="D28" s="19" t="s">
        <v>20</v>
      </c>
      <c r="E28" s="32">
        <f>18.0304+32.0497596+24.253+22.465+8.85+10.628</f>
        <v>116.28</v>
      </c>
      <c r="F28" s="22">
        <v>22</v>
      </c>
      <c r="G28" s="173"/>
      <c r="H28" s="24"/>
      <c r="I28" s="189"/>
      <c r="J28" s="189"/>
      <c r="K28" s="189"/>
      <c r="L28" s="189"/>
      <c r="M28" s="189"/>
    </row>
    <row r="29" spans="2:13" ht="54" customHeight="1" x14ac:dyDescent="0.35">
      <c r="B29" s="19" t="s">
        <v>22</v>
      </c>
      <c r="C29" s="20" t="s">
        <v>294</v>
      </c>
      <c r="D29" s="19" t="str">
        <f>D28</f>
        <v>km</v>
      </c>
      <c r="E29" s="32">
        <f>18.0304+32.0497596+24.253+22.465+8.85+10.628</f>
        <v>116.28</v>
      </c>
      <c r="F29" s="22">
        <f>50+1</f>
        <v>51</v>
      </c>
      <c r="G29" s="173"/>
      <c r="H29" s="24"/>
      <c r="I29" s="189"/>
      <c r="J29" s="189"/>
      <c r="K29" s="189"/>
      <c r="L29" s="189"/>
      <c r="M29" s="189"/>
    </row>
    <row r="30" spans="2:13" ht="57" customHeight="1" x14ac:dyDescent="0.35">
      <c r="B30" s="19" t="s">
        <v>23</v>
      </c>
      <c r="C30" s="20" t="s">
        <v>295</v>
      </c>
      <c r="D30" s="19" t="s">
        <v>20</v>
      </c>
      <c r="E30" s="32">
        <f>1.97941+0.579396+1.029+2.13249+9.64+0.474</f>
        <v>15.83</v>
      </c>
      <c r="F30" s="22">
        <v>54</v>
      </c>
      <c r="G30" s="173"/>
      <c r="H30" s="24"/>
      <c r="I30" s="189"/>
      <c r="J30" s="189"/>
      <c r="K30" s="189"/>
      <c r="L30" s="189"/>
      <c r="M30" s="189"/>
    </row>
    <row r="31" spans="2:13" ht="57" customHeight="1" x14ac:dyDescent="0.35">
      <c r="B31" s="19" t="s">
        <v>24</v>
      </c>
      <c r="C31" s="20" t="s">
        <v>296</v>
      </c>
      <c r="D31" s="19" t="str">
        <f>D30</f>
        <v>km</v>
      </c>
      <c r="E31" s="32">
        <f>1.97941+0.579396+1.029+2.13249+9.64+0.474</f>
        <v>15.83</v>
      </c>
      <c r="F31" s="22">
        <f>18+1</f>
        <v>19</v>
      </c>
      <c r="G31" s="173"/>
      <c r="H31" s="24"/>
      <c r="I31" s="189"/>
      <c r="J31" s="189"/>
      <c r="K31" s="189"/>
      <c r="L31" s="189"/>
      <c r="M31" s="189"/>
    </row>
    <row r="32" spans="2:13" ht="60" customHeight="1" x14ac:dyDescent="0.35">
      <c r="B32" s="19" t="s">
        <v>25</v>
      </c>
      <c r="C32" s="20" t="s">
        <v>297</v>
      </c>
      <c r="D32" s="19" t="s">
        <v>46</v>
      </c>
      <c r="E32" s="32">
        <f>1+2+2+2+15+3+6</f>
        <v>31</v>
      </c>
      <c r="F32" s="22">
        <v>24</v>
      </c>
      <c r="G32" s="173"/>
      <c r="H32" s="24"/>
      <c r="I32" s="189"/>
      <c r="J32" s="189"/>
      <c r="K32" s="189"/>
      <c r="L32" s="189"/>
      <c r="M32" s="189"/>
    </row>
    <row r="33" spans="2:13" ht="54.6" customHeight="1" x14ac:dyDescent="0.35">
      <c r="B33" s="19" t="s">
        <v>26</v>
      </c>
      <c r="C33" s="20" t="s">
        <v>298</v>
      </c>
      <c r="D33" s="19" t="s">
        <v>46</v>
      </c>
      <c r="E33" s="32">
        <f>1+2+2+2+15+3+6</f>
        <v>31</v>
      </c>
      <c r="F33" s="22">
        <f>48+1</f>
        <v>49</v>
      </c>
      <c r="G33" s="173"/>
      <c r="H33" s="24"/>
      <c r="I33" s="189"/>
      <c r="J33" s="189"/>
      <c r="K33" s="189"/>
      <c r="L33" s="189"/>
      <c r="M33" s="189"/>
    </row>
    <row r="34" spans="2:13" ht="66.75" customHeight="1" x14ac:dyDescent="0.35">
      <c r="B34" s="19" t="s">
        <v>27</v>
      </c>
      <c r="C34" s="20" t="s">
        <v>299</v>
      </c>
      <c r="D34" s="19" t="s">
        <v>20</v>
      </c>
      <c r="E34" s="32">
        <f>11.9284+38.870807+19.24+9.96531+0.709+8.08+9.159+0.43+0.318</f>
        <v>98.7</v>
      </c>
      <c r="F34" s="22">
        <v>22</v>
      </c>
      <c r="G34" s="173"/>
      <c r="H34" s="24"/>
      <c r="I34" s="189"/>
      <c r="J34" s="189"/>
      <c r="K34" s="189"/>
      <c r="L34" s="189"/>
      <c r="M34" s="189"/>
    </row>
    <row r="35" spans="2:13" ht="70.5" customHeight="1" x14ac:dyDescent="0.35">
      <c r="B35" s="19" t="s">
        <v>28</v>
      </c>
      <c r="C35" s="20" t="s">
        <v>300</v>
      </c>
      <c r="D35" s="19" t="s">
        <v>20</v>
      </c>
      <c r="E35" s="32">
        <f>11.9284+38.870807+19.24+9.96531+0.709+8.08+9.159+0.43+0.318</f>
        <v>98.7</v>
      </c>
      <c r="F35" s="22">
        <f>50+1</f>
        <v>51</v>
      </c>
      <c r="G35" s="173"/>
      <c r="H35" s="24"/>
      <c r="I35" s="189"/>
      <c r="J35" s="189"/>
      <c r="K35" s="189"/>
      <c r="L35" s="189"/>
      <c r="M35" s="189"/>
    </row>
    <row r="36" spans="2:13" ht="54.6" customHeight="1" x14ac:dyDescent="0.35">
      <c r="B36" s="19" t="s">
        <v>183</v>
      </c>
      <c r="C36" s="20" t="s">
        <v>401</v>
      </c>
      <c r="D36" s="19" t="s">
        <v>20</v>
      </c>
      <c r="E36" s="32">
        <v>13.86</v>
      </c>
      <c r="F36" s="22">
        <v>60</v>
      </c>
      <c r="G36" s="173"/>
      <c r="H36" s="24"/>
      <c r="I36" s="189"/>
      <c r="J36" s="189"/>
      <c r="K36" s="189"/>
      <c r="L36" s="189"/>
      <c r="M36" s="189"/>
    </row>
    <row r="37" spans="2:13" ht="61.9" customHeight="1" x14ac:dyDescent="0.35">
      <c r="B37" s="19" t="s">
        <v>184</v>
      </c>
      <c r="C37" s="20" t="s">
        <v>402</v>
      </c>
      <c r="D37" s="19" t="s">
        <v>20</v>
      </c>
      <c r="E37" s="32">
        <v>13.86</v>
      </c>
      <c r="F37" s="22">
        <v>13</v>
      </c>
      <c r="G37" s="173"/>
      <c r="H37" s="24"/>
      <c r="I37" s="189"/>
      <c r="J37" s="189"/>
      <c r="K37" s="189"/>
      <c r="L37" s="189"/>
      <c r="M37" s="189"/>
    </row>
    <row r="38" spans="2:13" ht="68.25" customHeight="1" x14ac:dyDescent="0.35">
      <c r="B38" s="19" t="s">
        <v>185</v>
      </c>
      <c r="C38" s="27" t="s">
        <v>301</v>
      </c>
      <c r="D38" s="15" t="s">
        <v>18</v>
      </c>
      <c r="E38" s="33">
        <f>17+2+1+12+2</f>
        <v>34</v>
      </c>
      <c r="F38" s="22">
        <v>29</v>
      </c>
      <c r="G38" s="173"/>
      <c r="H38" s="24"/>
      <c r="I38" s="189"/>
      <c r="J38" s="189"/>
      <c r="K38" s="189"/>
      <c r="L38" s="189"/>
      <c r="M38" s="189"/>
    </row>
    <row r="39" spans="2:13" ht="64.5" customHeight="1" x14ac:dyDescent="0.35">
      <c r="B39" s="19" t="s">
        <v>186</v>
      </c>
      <c r="C39" s="27" t="s">
        <v>302</v>
      </c>
      <c r="D39" s="15" t="s">
        <v>18</v>
      </c>
      <c r="E39" s="33">
        <f>17+2+1+12+2</f>
        <v>34</v>
      </c>
      <c r="F39" s="22">
        <f>43+1</f>
        <v>44</v>
      </c>
      <c r="G39" s="173"/>
      <c r="H39" s="24"/>
      <c r="I39" s="189"/>
      <c r="J39" s="189"/>
      <c r="K39" s="189"/>
      <c r="L39" s="189"/>
      <c r="M39" s="189"/>
    </row>
    <row r="40" spans="2:13" ht="63.75" customHeight="1" x14ac:dyDescent="0.35">
      <c r="B40" s="19" t="s">
        <v>187</v>
      </c>
      <c r="C40" s="20" t="s">
        <v>303</v>
      </c>
      <c r="D40" s="19" t="s">
        <v>18</v>
      </c>
      <c r="E40" s="32">
        <f>5+27+41+8+15+13+24+14+8+6+10+35+12+27+3+7+57+3+22+10+1+7+23+5+2+17+32+359+666+194+132+72</f>
        <v>1857</v>
      </c>
      <c r="F40" s="22">
        <v>23</v>
      </c>
      <c r="G40" s="173"/>
      <c r="H40" s="24"/>
      <c r="I40" s="189"/>
      <c r="J40" s="189"/>
      <c r="K40" s="189"/>
      <c r="L40" s="189"/>
      <c r="M40" s="189"/>
    </row>
    <row r="41" spans="2:13" ht="63" customHeight="1" x14ac:dyDescent="0.35">
      <c r="B41" s="19" t="s">
        <v>188</v>
      </c>
      <c r="C41" s="20" t="s">
        <v>304</v>
      </c>
      <c r="D41" s="19" t="s">
        <v>18</v>
      </c>
      <c r="E41" s="32">
        <f>5+27+41+8+15+13+24+14+8+6+10+35+12+27+3+7+57+3+22+10+1+7+23+5+2+17+32+359+666+194+132+72</f>
        <v>1857</v>
      </c>
      <c r="F41" s="22">
        <f>49+1</f>
        <v>50</v>
      </c>
      <c r="G41" s="173"/>
      <c r="H41" s="24"/>
      <c r="I41" s="189"/>
      <c r="J41" s="189"/>
      <c r="K41" s="189"/>
      <c r="L41" s="189"/>
      <c r="M41" s="189"/>
    </row>
    <row r="42" spans="2:13" ht="66.75" customHeight="1" x14ac:dyDescent="0.35">
      <c r="B42" s="19" t="s">
        <v>189</v>
      </c>
      <c r="C42" s="20" t="s">
        <v>305</v>
      </c>
      <c r="D42" s="19" t="s">
        <v>18</v>
      </c>
      <c r="E42" s="32">
        <f>129+14+1499+782+294+210+242</f>
        <v>3170</v>
      </c>
      <c r="F42" s="22">
        <v>14</v>
      </c>
      <c r="G42" s="173"/>
      <c r="H42" s="24"/>
      <c r="I42" s="189"/>
      <c r="J42" s="189"/>
      <c r="K42" s="189"/>
      <c r="L42" s="189"/>
      <c r="M42" s="189"/>
    </row>
    <row r="43" spans="2:13" ht="51.75" customHeight="1" x14ac:dyDescent="0.35">
      <c r="B43" s="19" t="s">
        <v>190</v>
      </c>
      <c r="C43" s="20" t="s">
        <v>306</v>
      </c>
      <c r="D43" s="19" t="s">
        <v>18</v>
      </c>
      <c r="E43" s="32">
        <f>129+14+1499+782+294+210+242</f>
        <v>3170</v>
      </c>
      <c r="F43" s="22">
        <f>58+1</f>
        <v>59</v>
      </c>
      <c r="G43" s="173"/>
      <c r="H43" s="24"/>
      <c r="I43" s="189"/>
      <c r="J43" s="189"/>
      <c r="K43" s="189"/>
      <c r="L43" s="189"/>
      <c r="M43" s="189"/>
    </row>
    <row r="44" spans="2:13" ht="49.5" x14ac:dyDescent="0.35">
      <c r="B44" s="19" t="s">
        <v>191</v>
      </c>
      <c r="C44" s="20" t="s">
        <v>307</v>
      </c>
      <c r="D44" s="19" t="s">
        <v>20</v>
      </c>
      <c r="E44" s="32">
        <f>0.10786+8.9753794</f>
        <v>9.08</v>
      </c>
      <c r="F44" s="22">
        <v>1</v>
      </c>
      <c r="G44" s="173"/>
      <c r="H44" s="24"/>
      <c r="I44" s="189"/>
      <c r="J44" s="189"/>
      <c r="K44" s="189"/>
      <c r="L44" s="189"/>
      <c r="M44" s="189"/>
    </row>
    <row r="45" spans="2:13" ht="49.5" x14ac:dyDescent="0.35">
      <c r="B45" s="19" t="s">
        <v>192</v>
      </c>
      <c r="C45" s="20" t="s">
        <v>308</v>
      </c>
      <c r="D45" s="19" t="s">
        <v>20</v>
      </c>
      <c r="E45" s="32">
        <f>0.10786+8.9753794</f>
        <v>9.08</v>
      </c>
      <c r="F45" s="22">
        <f>71+1</f>
        <v>72</v>
      </c>
      <c r="G45" s="173"/>
      <c r="H45" s="24"/>
      <c r="I45" s="189"/>
      <c r="J45" s="189"/>
      <c r="K45" s="189"/>
      <c r="L45" s="189"/>
      <c r="M45" s="189"/>
    </row>
    <row r="46" spans="2:13" ht="49.5" x14ac:dyDescent="0.35">
      <c r="B46" s="19" t="s">
        <v>193</v>
      </c>
      <c r="C46" s="20" t="s">
        <v>309</v>
      </c>
      <c r="D46" s="19" t="s">
        <v>20</v>
      </c>
      <c r="E46" s="32">
        <f>9.88596+19.7+12.65073+5.6236+8+2.44</f>
        <v>58.3</v>
      </c>
      <c r="F46" s="22">
        <v>24</v>
      </c>
      <c r="G46" s="173"/>
      <c r="H46" s="24"/>
      <c r="I46" s="189"/>
      <c r="J46" s="189"/>
      <c r="K46" s="189"/>
      <c r="L46" s="189"/>
      <c r="M46" s="189"/>
    </row>
    <row r="47" spans="2:13" ht="49.5" x14ac:dyDescent="0.35">
      <c r="B47" s="19" t="s">
        <v>194</v>
      </c>
      <c r="C47" s="20" t="s">
        <v>310</v>
      </c>
      <c r="D47" s="19" t="s">
        <v>20</v>
      </c>
      <c r="E47" s="32">
        <f>9.88596+19.7+12.65073+5.6236+8+2.44</f>
        <v>58.3</v>
      </c>
      <c r="F47" s="22">
        <f>48+1</f>
        <v>49</v>
      </c>
      <c r="G47" s="173"/>
      <c r="H47" s="24"/>
      <c r="I47" s="189"/>
      <c r="J47" s="189"/>
      <c r="K47" s="189"/>
      <c r="L47" s="189"/>
      <c r="M47" s="189"/>
    </row>
    <row r="48" spans="2:13" ht="49.5" x14ac:dyDescent="0.35">
      <c r="B48" s="19" t="s">
        <v>195</v>
      </c>
      <c r="C48" s="20" t="s">
        <v>311</v>
      </c>
      <c r="D48" s="19" t="s">
        <v>20</v>
      </c>
      <c r="E48" s="32">
        <f>0.45452+2.4834495</f>
        <v>2.94</v>
      </c>
      <c r="F48" s="22">
        <v>10</v>
      </c>
      <c r="G48" s="173"/>
      <c r="H48" s="24"/>
      <c r="I48" s="189"/>
      <c r="J48" s="189"/>
      <c r="K48" s="189"/>
      <c r="L48" s="189"/>
      <c r="M48" s="189"/>
    </row>
    <row r="49" spans="2:13" ht="55.5" customHeight="1" x14ac:dyDescent="0.35">
      <c r="B49" s="19" t="s">
        <v>196</v>
      </c>
      <c r="C49" s="20" t="s">
        <v>312</v>
      </c>
      <c r="D49" s="19" t="s">
        <v>20</v>
      </c>
      <c r="E49" s="32">
        <f>0.45452+2.4834495</f>
        <v>2.94</v>
      </c>
      <c r="F49" s="22">
        <f>62+1</f>
        <v>63</v>
      </c>
      <c r="G49" s="173"/>
      <c r="H49" s="24"/>
      <c r="I49" s="189"/>
      <c r="J49" s="189"/>
      <c r="K49" s="189"/>
      <c r="L49" s="189"/>
      <c r="M49" s="189"/>
    </row>
    <row r="50" spans="2:13" ht="55.5" customHeight="1" x14ac:dyDescent="0.35">
      <c r="B50" s="19" t="s">
        <v>197</v>
      </c>
      <c r="C50" s="20" t="s">
        <v>313</v>
      </c>
      <c r="D50" s="19" t="s">
        <v>18</v>
      </c>
      <c r="E50" s="32">
        <f>1+2</f>
        <v>3</v>
      </c>
      <c r="F50" s="22">
        <v>22</v>
      </c>
      <c r="G50" s="173"/>
      <c r="H50" s="24"/>
      <c r="I50" s="189"/>
      <c r="J50" s="189"/>
      <c r="K50" s="189"/>
      <c r="L50" s="189"/>
      <c r="M50" s="189"/>
    </row>
    <row r="51" spans="2:13" ht="49.5" x14ac:dyDescent="0.35">
      <c r="B51" s="19" t="s">
        <v>198</v>
      </c>
      <c r="C51" s="20" t="s">
        <v>314</v>
      </c>
      <c r="D51" s="19" t="s">
        <v>18</v>
      </c>
      <c r="E51" s="32">
        <f>1+2</f>
        <v>3</v>
      </c>
      <c r="F51" s="22">
        <f>50+1</f>
        <v>51</v>
      </c>
      <c r="G51" s="173"/>
      <c r="H51" s="24"/>
      <c r="I51" s="189"/>
      <c r="J51" s="189"/>
      <c r="K51" s="189"/>
      <c r="L51" s="189"/>
      <c r="M51" s="189"/>
    </row>
    <row r="52" spans="2:13" ht="49.5" x14ac:dyDescent="0.35">
      <c r="B52" s="19" t="s">
        <v>199</v>
      </c>
      <c r="C52" s="20" t="s">
        <v>315</v>
      </c>
      <c r="D52" s="19" t="s">
        <v>18</v>
      </c>
      <c r="E52" s="32">
        <f>11+1</f>
        <v>12</v>
      </c>
      <c r="F52" s="22">
        <v>11</v>
      </c>
      <c r="G52" s="173"/>
      <c r="H52" s="24"/>
      <c r="I52" s="189"/>
      <c r="J52" s="189"/>
      <c r="K52" s="189"/>
      <c r="L52" s="189"/>
      <c r="M52" s="189"/>
    </row>
    <row r="53" spans="2:13" ht="49.5" x14ac:dyDescent="0.35">
      <c r="B53" s="19" t="s">
        <v>200</v>
      </c>
      <c r="C53" s="20" t="s">
        <v>403</v>
      </c>
      <c r="D53" s="19" t="s">
        <v>18</v>
      </c>
      <c r="E53" s="32">
        <f>11+1</f>
        <v>12</v>
      </c>
      <c r="F53" s="22">
        <v>62</v>
      </c>
      <c r="G53" s="173"/>
      <c r="H53" s="24"/>
      <c r="I53" s="189"/>
      <c r="J53" s="189"/>
      <c r="K53" s="189"/>
      <c r="L53" s="189"/>
      <c r="M53" s="189"/>
    </row>
    <row r="54" spans="2:13" ht="49.5" x14ac:dyDescent="0.35">
      <c r="B54" s="19" t="s">
        <v>201</v>
      </c>
      <c r="C54" s="27" t="s">
        <v>316</v>
      </c>
      <c r="D54" s="15" t="s">
        <v>18</v>
      </c>
      <c r="E54" s="33">
        <f>1</f>
        <v>1</v>
      </c>
      <c r="F54" s="22">
        <v>67</v>
      </c>
      <c r="G54" s="173"/>
      <c r="H54" s="24"/>
      <c r="I54" s="189"/>
      <c r="J54" s="189"/>
      <c r="K54" s="189"/>
      <c r="L54" s="189"/>
      <c r="M54" s="189"/>
    </row>
    <row r="55" spans="2:13" ht="49.5" x14ac:dyDescent="0.35">
      <c r="B55" s="19" t="s">
        <v>202</v>
      </c>
      <c r="C55" s="27" t="s">
        <v>317</v>
      </c>
      <c r="D55" s="15" t="s">
        <v>18</v>
      </c>
      <c r="E55" s="33">
        <f>1</f>
        <v>1</v>
      </c>
      <c r="F55" s="22">
        <f>5+1</f>
        <v>6</v>
      </c>
      <c r="G55" s="173"/>
      <c r="H55" s="24"/>
      <c r="I55" s="189"/>
      <c r="J55" s="189"/>
      <c r="K55" s="189"/>
      <c r="L55" s="189"/>
      <c r="M55" s="189"/>
    </row>
    <row r="56" spans="2:13" ht="49.5" x14ac:dyDescent="0.35">
      <c r="B56" s="15" t="s">
        <v>203</v>
      </c>
      <c r="C56" s="27" t="s">
        <v>318</v>
      </c>
      <c r="D56" s="15" t="s">
        <v>20</v>
      </c>
      <c r="E56" s="33">
        <f>0.0268</f>
        <v>0.03</v>
      </c>
      <c r="F56" s="22">
        <v>67</v>
      </c>
      <c r="G56" s="173"/>
      <c r="H56" s="24"/>
      <c r="I56" s="189"/>
      <c r="J56" s="189"/>
      <c r="K56" s="189"/>
      <c r="L56" s="189"/>
      <c r="M56" s="189"/>
    </row>
    <row r="57" spans="2:13" ht="49.5" x14ac:dyDescent="0.35">
      <c r="B57" s="15" t="s">
        <v>204</v>
      </c>
      <c r="C57" s="27" t="s">
        <v>319</v>
      </c>
      <c r="D57" s="15" t="s">
        <v>20</v>
      </c>
      <c r="E57" s="33">
        <f>0.0268</f>
        <v>0.03</v>
      </c>
      <c r="F57" s="22">
        <f>5+1</f>
        <v>6</v>
      </c>
      <c r="G57" s="173"/>
      <c r="H57" s="24"/>
      <c r="I57" s="189"/>
      <c r="J57" s="189"/>
      <c r="K57" s="189"/>
      <c r="L57" s="189"/>
      <c r="M57" s="189"/>
    </row>
    <row r="58" spans="2:13" ht="49.5" x14ac:dyDescent="0.35">
      <c r="B58" s="15" t="s">
        <v>205</v>
      </c>
      <c r="C58" s="27" t="s">
        <v>320</v>
      </c>
      <c r="D58" s="15" t="s">
        <v>18</v>
      </c>
      <c r="E58" s="33">
        <f>11</f>
        <v>11</v>
      </c>
      <c r="F58" s="22">
        <v>1</v>
      </c>
      <c r="G58" s="173"/>
      <c r="H58" s="24"/>
      <c r="I58" s="189"/>
      <c r="J58" s="189"/>
      <c r="K58" s="189"/>
      <c r="L58" s="189"/>
      <c r="M58" s="189"/>
    </row>
    <row r="59" spans="2:13" ht="64.5" customHeight="1" x14ac:dyDescent="0.35">
      <c r="B59" s="15" t="s">
        <v>206</v>
      </c>
      <c r="C59" s="27" t="s">
        <v>321</v>
      </c>
      <c r="D59" s="15" t="s">
        <v>18</v>
      </c>
      <c r="E59" s="33">
        <f>11</f>
        <v>11</v>
      </c>
      <c r="F59" s="22">
        <f>71+1</f>
        <v>72</v>
      </c>
      <c r="G59" s="173"/>
      <c r="H59" s="24"/>
      <c r="I59" s="189"/>
      <c r="J59" s="189"/>
      <c r="K59" s="189"/>
      <c r="L59" s="189"/>
      <c r="M59" s="189"/>
    </row>
    <row r="60" spans="2:13" ht="64.5" customHeight="1" x14ac:dyDescent="0.35">
      <c r="B60" s="15" t="s">
        <v>207</v>
      </c>
      <c r="C60" s="27" t="s">
        <v>322</v>
      </c>
      <c r="D60" s="15" t="s">
        <v>18</v>
      </c>
      <c r="E60" s="33">
        <f>9</f>
        <v>9</v>
      </c>
      <c r="F60" s="22">
        <v>1</v>
      </c>
      <c r="G60" s="173"/>
      <c r="H60" s="24"/>
      <c r="I60" s="189"/>
      <c r="J60" s="189"/>
      <c r="K60" s="189"/>
      <c r="L60" s="189"/>
      <c r="M60" s="189"/>
    </row>
    <row r="61" spans="2:13" ht="54.6" customHeight="1" x14ac:dyDescent="0.35">
      <c r="B61" s="15" t="s">
        <v>208</v>
      </c>
      <c r="C61" s="27" t="s">
        <v>323</v>
      </c>
      <c r="D61" s="15" t="s">
        <v>18</v>
      </c>
      <c r="E61" s="33">
        <f>9</f>
        <v>9</v>
      </c>
      <c r="F61" s="22">
        <f>71+1</f>
        <v>72</v>
      </c>
      <c r="G61" s="173"/>
      <c r="H61" s="24"/>
      <c r="I61" s="189"/>
      <c r="J61" s="189"/>
      <c r="K61" s="189"/>
      <c r="L61" s="189"/>
      <c r="M61" s="189"/>
    </row>
    <row r="62" spans="2:13" ht="54" customHeight="1" x14ac:dyDescent="0.35">
      <c r="B62" s="15" t="s">
        <v>209</v>
      </c>
      <c r="C62" s="27" t="s">
        <v>324</v>
      </c>
      <c r="D62" s="15" t="s">
        <v>18</v>
      </c>
      <c r="E62" s="33">
        <v>11</v>
      </c>
      <c r="F62" s="22">
        <v>58</v>
      </c>
      <c r="G62" s="173"/>
      <c r="H62" s="24"/>
      <c r="I62" s="189"/>
      <c r="J62" s="189"/>
      <c r="K62" s="189"/>
      <c r="L62" s="189"/>
      <c r="M62" s="189"/>
    </row>
    <row r="63" spans="2:13" ht="49.5" x14ac:dyDescent="0.35">
      <c r="B63" s="15" t="s">
        <v>210</v>
      </c>
      <c r="C63" s="27" t="s">
        <v>325</v>
      </c>
      <c r="D63" s="15" t="s">
        <v>18</v>
      </c>
      <c r="E63" s="33">
        <v>11</v>
      </c>
      <c r="F63" s="22">
        <f>14+1</f>
        <v>15</v>
      </c>
      <c r="G63" s="173"/>
      <c r="H63" s="24"/>
      <c r="I63" s="189"/>
      <c r="J63" s="189"/>
      <c r="K63" s="189"/>
      <c r="L63" s="189"/>
      <c r="M63" s="189"/>
    </row>
    <row r="64" spans="2:13" ht="59.25" customHeight="1" x14ac:dyDescent="0.35">
      <c r="B64" s="15" t="s">
        <v>211</v>
      </c>
      <c r="C64" s="27" t="s">
        <v>326</v>
      </c>
      <c r="D64" s="15" t="s">
        <v>18</v>
      </c>
      <c r="E64" s="33">
        <v>6</v>
      </c>
      <c r="F64" s="22">
        <v>71</v>
      </c>
      <c r="G64" s="173"/>
      <c r="H64" s="24"/>
      <c r="I64" s="189"/>
      <c r="J64" s="189"/>
      <c r="K64" s="189"/>
      <c r="L64" s="189"/>
      <c r="M64" s="189"/>
    </row>
    <row r="65" spans="2:13" ht="64.5" customHeight="1" x14ac:dyDescent="0.35">
      <c r="B65" s="15" t="s">
        <v>212</v>
      </c>
      <c r="C65" s="27" t="s">
        <v>327</v>
      </c>
      <c r="D65" s="15" t="s">
        <v>18</v>
      </c>
      <c r="E65" s="33">
        <v>6</v>
      </c>
      <c r="F65" s="22">
        <f>1+1</f>
        <v>2</v>
      </c>
      <c r="G65" s="173"/>
      <c r="H65" s="24"/>
      <c r="I65" s="189"/>
      <c r="J65" s="189"/>
      <c r="K65" s="189"/>
      <c r="L65" s="189"/>
      <c r="M65" s="189"/>
    </row>
    <row r="66" spans="2:13" ht="53.25" customHeight="1" x14ac:dyDescent="0.35">
      <c r="B66" s="15" t="s">
        <v>213</v>
      </c>
      <c r="C66" s="27" t="s">
        <v>328</v>
      </c>
      <c r="D66" s="15" t="s">
        <v>18</v>
      </c>
      <c r="E66" s="33">
        <v>58</v>
      </c>
      <c r="F66" s="22">
        <v>71</v>
      </c>
      <c r="G66" s="173"/>
      <c r="H66" s="24"/>
      <c r="I66" s="189"/>
      <c r="J66" s="189"/>
      <c r="K66" s="189"/>
      <c r="L66" s="189"/>
      <c r="M66" s="189"/>
    </row>
    <row r="67" spans="2:13" ht="50.45" customHeight="1" x14ac:dyDescent="0.35">
      <c r="B67" s="15" t="s">
        <v>214</v>
      </c>
      <c r="C67" s="27" t="s">
        <v>329</v>
      </c>
      <c r="D67" s="15" t="s">
        <v>18</v>
      </c>
      <c r="E67" s="33">
        <v>58</v>
      </c>
      <c r="F67" s="22">
        <f>1+1</f>
        <v>2</v>
      </c>
      <c r="G67" s="173"/>
      <c r="H67" s="24"/>
      <c r="I67" s="189"/>
      <c r="J67" s="189"/>
      <c r="K67" s="189"/>
      <c r="L67" s="189"/>
      <c r="M67" s="189"/>
    </row>
    <row r="68" spans="2:13" ht="26.25" x14ac:dyDescent="0.35">
      <c r="B68" s="255" t="s">
        <v>4</v>
      </c>
      <c r="C68" s="255"/>
      <c r="D68" s="255"/>
      <c r="E68" s="255"/>
      <c r="F68" s="55"/>
      <c r="G68" s="56"/>
      <c r="H68" s="57"/>
      <c r="I68" s="189"/>
      <c r="J68" s="189"/>
      <c r="K68" s="189"/>
      <c r="L68" s="189"/>
      <c r="M68" s="189"/>
    </row>
    <row r="69" spans="2:13" ht="70.5" customHeight="1" x14ac:dyDescent="0.35">
      <c r="B69" s="19" t="s">
        <v>21</v>
      </c>
      <c r="C69" s="20" t="s">
        <v>330</v>
      </c>
      <c r="D69" s="19" t="s">
        <v>42</v>
      </c>
      <c r="E69" s="32">
        <v>3.26</v>
      </c>
      <c r="F69" s="22">
        <v>53</v>
      </c>
      <c r="G69" s="173"/>
      <c r="H69" s="24"/>
      <c r="I69" s="189"/>
      <c r="J69" s="189"/>
      <c r="K69" s="189"/>
      <c r="L69" s="189"/>
      <c r="M69" s="189"/>
    </row>
    <row r="70" spans="2:13" ht="55.5" customHeight="1" x14ac:dyDescent="0.35">
      <c r="B70" s="19" t="s">
        <v>22</v>
      </c>
      <c r="C70" s="20" t="s">
        <v>331</v>
      </c>
      <c r="D70" s="19" t="s">
        <v>42</v>
      </c>
      <c r="E70" s="32">
        <v>3.26</v>
      </c>
      <c r="F70" s="22">
        <f>19+1</f>
        <v>20</v>
      </c>
      <c r="G70" s="173"/>
      <c r="H70" s="24"/>
      <c r="I70" s="189"/>
      <c r="J70" s="189"/>
      <c r="K70" s="189"/>
      <c r="L70" s="189"/>
      <c r="M70" s="189"/>
    </row>
    <row r="71" spans="2:13" ht="55.5" customHeight="1" x14ac:dyDescent="0.35">
      <c r="B71" s="19" t="s">
        <v>23</v>
      </c>
      <c r="C71" s="20" t="s">
        <v>332</v>
      </c>
      <c r="D71" s="19" t="s">
        <v>42</v>
      </c>
      <c r="E71" s="32">
        <f>2.281+1.309+1.28+4.53063</f>
        <v>9.4</v>
      </c>
      <c r="F71" s="22">
        <v>44</v>
      </c>
      <c r="G71" s="173"/>
      <c r="H71" s="24"/>
      <c r="I71" s="189"/>
      <c r="J71" s="189"/>
      <c r="K71" s="189"/>
      <c r="L71" s="189"/>
      <c r="M71" s="189"/>
    </row>
    <row r="72" spans="2:13" ht="55.5" customHeight="1" x14ac:dyDescent="0.35">
      <c r="B72" s="19" t="s">
        <v>24</v>
      </c>
      <c r="C72" s="20" t="s">
        <v>333</v>
      </c>
      <c r="D72" s="19" t="s">
        <v>42</v>
      </c>
      <c r="E72" s="32">
        <f>2.281+1.309+1.28+4.53063</f>
        <v>9.4</v>
      </c>
      <c r="F72" s="22">
        <f>28+1</f>
        <v>29</v>
      </c>
      <c r="G72" s="173"/>
      <c r="H72" s="24"/>
      <c r="I72" s="189"/>
      <c r="J72" s="189"/>
      <c r="K72" s="189"/>
      <c r="L72" s="189"/>
      <c r="M72" s="189"/>
    </row>
    <row r="73" spans="2:13" ht="26.25" x14ac:dyDescent="0.35">
      <c r="B73" s="255" t="s">
        <v>5</v>
      </c>
      <c r="C73" s="255"/>
      <c r="D73" s="255"/>
      <c r="E73" s="255"/>
      <c r="F73" s="55"/>
      <c r="G73" s="56"/>
      <c r="H73" s="57"/>
      <c r="I73" s="189"/>
      <c r="J73" s="189"/>
      <c r="K73" s="189"/>
      <c r="L73" s="189"/>
      <c r="M73" s="189"/>
    </row>
    <row r="74" spans="2:13" ht="49.5" x14ac:dyDescent="0.35">
      <c r="B74" s="19" t="s">
        <v>21</v>
      </c>
      <c r="C74" s="20" t="s">
        <v>334</v>
      </c>
      <c r="D74" s="19" t="s">
        <v>39</v>
      </c>
      <c r="E74" s="32">
        <f>2.67+21.362362+8.3482+11.6312+11.7+41.8337</f>
        <v>97.55</v>
      </c>
      <c r="F74" s="22">
        <v>33</v>
      </c>
      <c r="G74" s="173"/>
      <c r="H74" s="24"/>
      <c r="I74" s="189"/>
      <c r="J74" s="189"/>
      <c r="K74" s="189"/>
      <c r="L74" s="189"/>
      <c r="M74" s="189"/>
    </row>
    <row r="75" spans="2:13" ht="51" customHeight="1" x14ac:dyDescent="0.35">
      <c r="B75" s="19" t="s">
        <v>22</v>
      </c>
      <c r="C75" s="20" t="s">
        <v>335</v>
      </c>
      <c r="D75" s="19" t="s">
        <v>39</v>
      </c>
      <c r="E75" s="32">
        <f>2.67+21.362362+8.3482+11.6312+11.7+41.8337</f>
        <v>97.55</v>
      </c>
      <c r="F75" s="22">
        <f>39+1</f>
        <v>40</v>
      </c>
      <c r="G75" s="173"/>
      <c r="H75" s="24"/>
      <c r="I75" s="189"/>
      <c r="J75" s="189"/>
      <c r="K75" s="189"/>
      <c r="L75" s="189"/>
      <c r="M75" s="189"/>
    </row>
    <row r="76" spans="2:13" ht="63" customHeight="1" x14ac:dyDescent="0.35">
      <c r="B76" s="19" t="s">
        <v>23</v>
      </c>
      <c r="C76" s="20" t="s">
        <v>336</v>
      </c>
      <c r="D76" s="19" t="s">
        <v>39</v>
      </c>
      <c r="E76" s="32">
        <f>29.367+27.718086+37.97+39.8843+74.16+36.0598</f>
        <v>245.16</v>
      </c>
      <c r="F76" s="22">
        <v>30</v>
      </c>
      <c r="G76" s="173"/>
      <c r="H76" s="24"/>
      <c r="I76" s="189"/>
      <c r="J76" s="189"/>
      <c r="K76" s="189"/>
      <c r="L76" s="189"/>
      <c r="M76" s="189"/>
    </row>
    <row r="77" spans="2:13" ht="52.5" customHeight="1" x14ac:dyDescent="0.35">
      <c r="B77" s="19" t="s">
        <v>24</v>
      </c>
      <c r="C77" s="20" t="s">
        <v>337</v>
      </c>
      <c r="D77" s="19" t="s">
        <v>39</v>
      </c>
      <c r="E77" s="32">
        <f>29.367+27.718086+37.97+39.8843+74.16+36.0598</f>
        <v>245.16</v>
      </c>
      <c r="F77" s="22">
        <f>42+1</f>
        <v>43</v>
      </c>
      <c r="G77" s="173"/>
      <c r="H77" s="24"/>
      <c r="I77" s="189"/>
      <c r="J77" s="189"/>
      <c r="K77" s="189"/>
      <c r="L77" s="189"/>
      <c r="M77" s="189"/>
    </row>
    <row r="78" spans="2:13" ht="52.5" customHeight="1" x14ac:dyDescent="0.35">
      <c r="B78" s="19" t="s">
        <v>25</v>
      </c>
      <c r="C78" s="20" t="s">
        <v>338</v>
      </c>
      <c r="D78" s="19" t="s">
        <v>39</v>
      </c>
      <c r="E78" s="32">
        <f>58.735+173.92812+104.4+53.037+41.8337</f>
        <v>431.93</v>
      </c>
      <c r="F78" s="22">
        <v>16</v>
      </c>
      <c r="G78" s="173"/>
      <c r="H78" s="24"/>
      <c r="I78" s="189"/>
      <c r="J78" s="189"/>
      <c r="K78" s="189"/>
      <c r="L78" s="189"/>
      <c r="M78" s="189"/>
    </row>
    <row r="79" spans="2:13" ht="63" customHeight="1" x14ac:dyDescent="0.35">
      <c r="B79" s="19" t="s">
        <v>26</v>
      </c>
      <c r="C79" s="20" t="s">
        <v>339</v>
      </c>
      <c r="D79" s="19" t="s">
        <v>39</v>
      </c>
      <c r="E79" s="32">
        <f>58.735+173.92812+104.4+53.037+41.8337</f>
        <v>431.93</v>
      </c>
      <c r="F79" s="22">
        <f>56+1</f>
        <v>57</v>
      </c>
      <c r="G79" s="173"/>
      <c r="H79" s="24"/>
      <c r="I79" s="189"/>
      <c r="J79" s="189"/>
      <c r="K79" s="189"/>
      <c r="L79" s="189"/>
      <c r="M79" s="189"/>
    </row>
    <row r="80" spans="2:13" ht="72.75" customHeight="1" x14ac:dyDescent="0.35">
      <c r="B80" s="19" t="s">
        <v>27</v>
      </c>
      <c r="C80" s="20" t="s">
        <v>340</v>
      </c>
      <c r="D80" s="19" t="s">
        <v>44</v>
      </c>
      <c r="E80" s="32">
        <f>61+98+12+4+5+20</f>
        <v>200</v>
      </c>
      <c r="F80" s="22">
        <v>30</v>
      </c>
      <c r="G80" s="173"/>
      <c r="H80" s="24"/>
      <c r="I80" s="189"/>
      <c r="J80" s="189"/>
      <c r="K80" s="189"/>
      <c r="L80" s="189"/>
      <c r="M80" s="189"/>
    </row>
    <row r="81" spans="2:13" ht="61.15" customHeight="1" x14ac:dyDescent="0.35">
      <c r="B81" s="19" t="s">
        <v>28</v>
      </c>
      <c r="C81" s="20" t="s">
        <v>341</v>
      </c>
      <c r="D81" s="19" t="s">
        <v>44</v>
      </c>
      <c r="E81" s="32">
        <f>61+98+12+4+5+20</f>
        <v>200</v>
      </c>
      <c r="F81" s="22">
        <f>42+1</f>
        <v>43</v>
      </c>
      <c r="G81" s="173"/>
      <c r="H81" s="24"/>
      <c r="I81" s="189"/>
      <c r="J81" s="189"/>
      <c r="K81" s="189"/>
      <c r="L81" s="189"/>
      <c r="M81" s="189"/>
    </row>
    <row r="82" spans="2:13" ht="68.25" customHeight="1" x14ac:dyDescent="0.35">
      <c r="B82" s="19" t="s">
        <v>183</v>
      </c>
      <c r="C82" s="20" t="s">
        <v>342</v>
      </c>
      <c r="D82" s="19" t="s">
        <v>43</v>
      </c>
      <c r="E82" s="32">
        <f>50+115+463+469+173+122+240</f>
        <v>1632</v>
      </c>
      <c r="F82" s="22">
        <v>22</v>
      </c>
      <c r="G82" s="173"/>
      <c r="H82" s="24"/>
      <c r="I82" s="189"/>
      <c r="J82" s="189"/>
      <c r="K82" s="189"/>
      <c r="L82" s="189"/>
      <c r="M82" s="189"/>
    </row>
    <row r="83" spans="2:13" ht="63" customHeight="1" x14ac:dyDescent="0.35">
      <c r="B83" s="19" t="s">
        <v>184</v>
      </c>
      <c r="C83" s="20" t="s">
        <v>343</v>
      </c>
      <c r="D83" s="19" t="s">
        <v>43</v>
      </c>
      <c r="E83" s="32">
        <f>50+115+463+469+173+122+240</f>
        <v>1632</v>
      </c>
      <c r="F83" s="22">
        <f>50+1</f>
        <v>51</v>
      </c>
      <c r="G83" s="173"/>
      <c r="H83" s="24"/>
      <c r="I83" s="189"/>
      <c r="J83" s="189"/>
      <c r="K83" s="189"/>
      <c r="L83" s="189"/>
      <c r="M83" s="189"/>
    </row>
    <row r="84" spans="2:13" ht="84.75" customHeight="1" x14ac:dyDescent="0.35">
      <c r="B84" s="19" t="s">
        <v>185</v>
      </c>
      <c r="C84" s="20" t="s">
        <v>344</v>
      </c>
      <c r="D84" s="19" t="s">
        <v>43</v>
      </c>
      <c r="E84" s="32">
        <f>2+4+10</f>
        <v>16</v>
      </c>
      <c r="F84" s="22">
        <v>63</v>
      </c>
      <c r="G84" s="173"/>
      <c r="H84" s="24"/>
      <c r="I84" s="189"/>
      <c r="J84" s="189"/>
      <c r="K84" s="189"/>
      <c r="L84" s="189"/>
      <c r="M84" s="189"/>
    </row>
    <row r="85" spans="2:13" ht="102.75" customHeight="1" x14ac:dyDescent="0.35">
      <c r="B85" s="19" t="s">
        <v>186</v>
      </c>
      <c r="C85" s="20" t="s">
        <v>345</v>
      </c>
      <c r="D85" s="19" t="s">
        <v>43</v>
      </c>
      <c r="E85" s="32">
        <f>2+4+10</f>
        <v>16</v>
      </c>
      <c r="F85" s="22">
        <f>9+1</f>
        <v>10</v>
      </c>
      <c r="G85" s="173"/>
      <c r="H85" s="24"/>
      <c r="I85" s="189"/>
      <c r="J85" s="189"/>
      <c r="K85" s="189"/>
      <c r="L85" s="189"/>
      <c r="M85" s="189"/>
    </row>
    <row r="86" spans="2:13" ht="64.5" customHeight="1" x14ac:dyDescent="0.35">
      <c r="B86" s="19" t="s">
        <v>187</v>
      </c>
      <c r="C86" s="20" t="s">
        <v>346</v>
      </c>
      <c r="D86" s="19" t="s">
        <v>41</v>
      </c>
      <c r="E86" s="32">
        <f>38+16.0704489+13.8+6.97+5.04+22.72</f>
        <v>102.6</v>
      </c>
      <c r="F86" s="22">
        <v>44</v>
      </c>
      <c r="G86" s="173"/>
      <c r="H86" s="24"/>
      <c r="I86" s="189"/>
      <c r="J86" s="189"/>
      <c r="K86" s="189"/>
      <c r="L86" s="189"/>
      <c r="M86" s="189"/>
    </row>
    <row r="87" spans="2:13" ht="58.5" customHeight="1" x14ac:dyDescent="0.35">
      <c r="B87" s="19" t="s">
        <v>188</v>
      </c>
      <c r="C87" s="20" t="s">
        <v>350</v>
      </c>
      <c r="D87" s="19" t="s">
        <v>41</v>
      </c>
      <c r="E87" s="32">
        <f>38+16.0704489+13.8+6.97+5.04+22.72</f>
        <v>102.6</v>
      </c>
      <c r="F87" s="22">
        <f>28+1</f>
        <v>29</v>
      </c>
      <c r="G87" s="173"/>
      <c r="H87" s="24"/>
      <c r="I87" s="189"/>
      <c r="J87" s="189"/>
      <c r="K87" s="189"/>
      <c r="L87" s="189"/>
      <c r="M87" s="189"/>
    </row>
    <row r="88" spans="2:13" ht="59.25" customHeight="1" x14ac:dyDescent="0.35">
      <c r="B88" s="19" t="s">
        <v>189</v>
      </c>
      <c r="C88" s="20" t="s">
        <v>349</v>
      </c>
      <c r="D88" s="19" t="s">
        <v>41</v>
      </c>
      <c r="E88" s="34">
        <f>6.02+7.16+3.27+3.79+2.52+1.92</f>
        <v>24.68</v>
      </c>
      <c r="F88" s="22">
        <v>29</v>
      </c>
      <c r="G88" s="173"/>
      <c r="H88" s="24"/>
      <c r="I88" s="189"/>
      <c r="J88" s="189"/>
      <c r="K88" s="189"/>
      <c r="L88" s="189"/>
      <c r="M88" s="189"/>
    </row>
    <row r="89" spans="2:13" ht="70.5" customHeight="1" x14ac:dyDescent="0.35">
      <c r="B89" s="19" t="s">
        <v>190</v>
      </c>
      <c r="C89" s="20" t="s">
        <v>348</v>
      </c>
      <c r="D89" s="19" t="s">
        <v>41</v>
      </c>
      <c r="E89" s="34">
        <f>6.02+7.16+3.27+3.79+2.52+1.92</f>
        <v>24.68</v>
      </c>
      <c r="F89" s="22">
        <f>43+1</f>
        <v>44</v>
      </c>
      <c r="G89" s="173"/>
      <c r="H89" s="24"/>
      <c r="I89" s="189"/>
      <c r="J89" s="189"/>
      <c r="K89" s="189"/>
      <c r="L89" s="189"/>
      <c r="M89" s="189"/>
    </row>
    <row r="90" spans="2:13" ht="54" customHeight="1" x14ac:dyDescent="0.35">
      <c r="B90" s="19" t="s">
        <v>191</v>
      </c>
      <c r="C90" s="20" t="s">
        <v>347</v>
      </c>
      <c r="D90" s="19" t="s">
        <v>43</v>
      </c>
      <c r="E90" s="32">
        <f>40+9+15+3+9+4</f>
        <v>80</v>
      </c>
      <c r="F90" s="22">
        <v>45</v>
      </c>
      <c r="G90" s="173"/>
      <c r="H90" s="24"/>
      <c r="I90" s="189"/>
      <c r="J90" s="189"/>
      <c r="K90" s="189"/>
      <c r="L90" s="189"/>
      <c r="M90" s="189"/>
    </row>
    <row r="91" spans="2:13" ht="58.5" customHeight="1" x14ac:dyDescent="0.35">
      <c r="B91" s="19" t="s">
        <v>192</v>
      </c>
      <c r="C91" s="20" t="s">
        <v>351</v>
      </c>
      <c r="D91" s="19" t="s">
        <v>43</v>
      </c>
      <c r="E91" s="32">
        <f>40+9+15+3+9+4</f>
        <v>80</v>
      </c>
      <c r="F91" s="22">
        <f>27+1</f>
        <v>28</v>
      </c>
      <c r="G91" s="173"/>
      <c r="H91" s="24"/>
      <c r="I91" s="189"/>
      <c r="J91" s="189"/>
      <c r="K91" s="189"/>
      <c r="L91" s="189"/>
      <c r="M91" s="189"/>
    </row>
    <row r="92" spans="2:13" ht="55.15" customHeight="1" x14ac:dyDescent="0.35">
      <c r="B92" s="19" t="s">
        <v>193</v>
      </c>
      <c r="C92" s="35" t="s">
        <v>352</v>
      </c>
      <c r="D92" s="19" t="s">
        <v>43</v>
      </c>
      <c r="E92" s="32">
        <f>3+5+4+2+6+2</f>
        <v>22</v>
      </c>
      <c r="F92" s="22">
        <v>35</v>
      </c>
      <c r="G92" s="173"/>
      <c r="H92" s="24"/>
      <c r="I92" s="189"/>
      <c r="J92" s="189"/>
      <c r="K92" s="189"/>
      <c r="L92" s="189"/>
      <c r="M92" s="189"/>
    </row>
    <row r="93" spans="2:13" ht="49.5" x14ac:dyDescent="0.35">
      <c r="B93" s="19" t="s">
        <v>194</v>
      </c>
      <c r="C93" s="35" t="s">
        <v>353</v>
      </c>
      <c r="D93" s="19" t="s">
        <v>43</v>
      </c>
      <c r="E93" s="32">
        <f>3+5+4+2+6+2</f>
        <v>22</v>
      </c>
      <c r="F93" s="22">
        <f>37+1</f>
        <v>38</v>
      </c>
      <c r="G93" s="173"/>
      <c r="H93" s="24"/>
      <c r="I93" s="189"/>
      <c r="J93" s="189"/>
      <c r="K93" s="189"/>
      <c r="L93" s="189"/>
      <c r="M93" s="189"/>
    </row>
    <row r="94" spans="2:13" ht="52.5" customHeight="1" x14ac:dyDescent="0.35">
      <c r="B94" s="19" t="s">
        <v>195</v>
      </c>
      <c r="C94" s="36" t="s">
        <v>354</v>
      </c>
      <c r="D94" s="19" t="s">
        <v>43</v>
      </c>
      <c r="E94" s="32">
        <f>11+10+8+4+6+4</f>
        <v>43</v>
      </c>
      <c r="F94" s="22">
        <v>34</v>
      </c>
      <c r="G94" s="173"/>
      <c r="H94" s="24"/>
      <c r="I94" s="189"/>
      <c r="J94" s="189"/>
      <c r="K94" s="189"/>
      <c r="L94" s="189"/>
      <c r="M94" s="189"/>
    </row>
    <row r="95" spans="2:13" ht="52.5" customHeight="1" x14ac:dyDescent="0.35">
      <c r="B95" s="19" t="s">
        <v>196</v>
      </c>
      <c r="C95" s="35" t="s">
        <v>216</v>
      </c>
      <c r="D95" s="19" t="s">
        <v>43</v>
      </c>
      <c r="E95" s="32">
        <f>11+10+8+4+6+4</f>
        <v>43</v>
      </c>
      <c r="F95" s="22">
        <f>38+1</f>
        <v>39</v>
      </c>
      <c r="G95" s="173"/>
      <c r="H95" s="24"/>
      <c r="I95" s="189"/>
      <c r="J95" s="189"/>
      <c r="K95" s="189"/>
      <c r="L95" s="189"/>
      <c r="M95" s="189"/>
    </row>
    <row r="96" spans="2:13" ht="52.5" customHeight="1" x14ac:dyDescent="0.35">
      <c r="B96" s="19" t="s">
        <v>197</v>
      </c>
      <c r="C96" s="20" t="s">
        <v>355</v>
      </c>
      <c r="D96" s="19" t="s">
        <v>41</v>
      </c>
      <c r="E96" s="34">
        <f>2.42+34.96+1.2+9.01+5.01+6.5</f>
        <v>59.1</v>
      </c>
      <c r="F96" s="22">
        <v>16</v>
      </c>
      <c r="G96" s="173"/>
      <c r="H96" s="24"/>
      <c r="I96" s="189"/>
      <c r="J96" s="189"/>
      <c r="K96" s="189"/>
      <c r="L96" s="189"/>
      <c r="M96" s="189"/>
    </row>
    <row r="97" spans="2:13" ht="64.5" customHeight="1" x14ac:dyDescent="0.35">
      <c r="B97" s="19" t="s">
        <v>198</v>
      </c>
      <c r="C97" s="20" t="s">
        <v>356</v>
      </c>
      <c r="D97" s="19" t="s">
        <v>41</v>
      </c>
      <c r="E97" s="34">
        <f>2.42+34.96+1.2+9.01+5.01+6.5</f>
        <v>59.1</v>
      </c>
      <c r="F97" s="22">
        <f>56+1</f>
        <v>57</v>
      </c>
      <c r="G97" s="173"/>
      <c r="H97" s="24"/>
      <c r="I97" s="189"/>
      <c r="J97" s="189"/>
      <c r="K97" s="189"/>
      <c r="L97" s="189"/>
      <c r="M97" s="189"/>
    </row>
    <row r="98" spans="2:13" ht="26.25" x14ac:dyDescent="0.35">
      <c r="B98" s="255" t="s">
        <v>6</v>
      </c>
      <c r="C98" s="255"/>
      <c r="D98" s="255"/>
      <c r="E98" s="255"/>
      <c r="F98" s="55"/>
      <c r="G98" s="56"/>
      <c r="H98" s="57"/>
      <c r="I98" s="189"/>
      <c r="J98" s="189"/>
      <c r="K98" s="189"/>
      <c r="L98" s="189"/>
      <c r="M98" s="189"/>
    </row>
    <row r="99" spans="2:13" ht="110.45" customHeight="1" x14ac:dyDescent="0.35">
      <c r="B99" s="19" t="s">
        <v>21</v>
      </c>
      <c r="C99" s="20" t="s">
        <v>357</v>
      </c>
      <c r="D99" s="19" t="s">
        <v>20</v>
      </c>
      <c r="E99" s="32">
        <v>176.51</v>
      </c>
      <c r="F99" s="30">
        <v>24</v>
      </c>
      <c r="G99" s="175"/>
      <c r="H99" s="37"/>
      <c r="I99" s="189"/>
      <c r="J99" s="189"/>
      <c r="K99" s="189"/>
      <c r="L99" s="189"/>
      <c r="M99" s="189"/>
    </row>
    <row r="100" spans="2:13" ht="123.75" x14ac:dyDescent="0.35">
      <c r="B100" s="19" t="s">
        <v>22</v>
      </c>
      <c r="C100" s="20" t="s">
        <v>359</v>
      </c>
      <c r="D100" s="19" t="s">
        <v>20</v>
      </c>
      <c r="E100" s="32">
        <v>176.51</v>
      </c>
      <c r="F100" s="22">
        <v>49</v>
      </c>
      <c r="G100" s="173"/>
      <c r="H100" s="37"/>
      <c r="I100" s="189"/>
      <c r="J100" s="189"/>
      <c r="K100" s="189"/>
      <c r="L100" s="189"/>
      <c r="M100" s="189"/>
    </row>
    <row r="101" spans="2:13" ht="58.5" customHeight="1" x14ac:dyDescent="0.35">
      <c r="B101" s="15" t="s">
        <v>23</v>
      </c>
      <c r="C101" s="20" t="s">
        <v>358</v>
      </c>
      <c r="D101" s="19" t="s">
        <v>43</v>
      </c>
      <c r="E101" s="32">
        <f>8+3+4+6+2+2</f>
        <v>25</v>
      </c>
      <c r="F101" s="22">
        <v>33</v>
      </c>
      <c r="G101" s="173"/>
      <c r="H101" s="37"/>
      <c r="I101" s="189"/>
      <c r="J101" s="189"/>
      <c r="K101" s="189"/>
      <c r="L101" s="189"/>
      <c r="M101" s="189"/>
    </row>
    <row r="102" spans="2:13" ht="58.5" customHeight="1" x14ac:dyDescent="0.35">
      <c r="B102" s="15" t="s">
        <v>24</v>
      </c>
      <c r="C102" s="20" t="s">
        <v>360</v>
      </c>
      <c r="D102" s="19" t="s">
        <v>43</v>
      </c>
      <c r="E102" s="32">
        <f>8+3+4+6+2+2</f>
        <v>25</v>
      </c>
      <c r="F102" s="22">
        <f>39+1</f>
        <v>40</v>
      </c>
      <c r="G102" s="173"/>
      <c r="H102" s="37"/>
      <c r="I102" s="189"/>
      <c r="J102" s="189"/>
      <c r="K102" s="189"/>
      <c r="L102" s="189"/>
      <c r="M102" s="189"/>
    </row>
    <row r="103" spans="2:13" ht="58.5" customHeight="1" x14ac:dyDescent="0.35">
      <c r="B103" s="19" t="s">
        <v>25</v>
      </c>
      <c r="C103" s="20" t="s">
        <v>361</v>
      </c>
      <c r="D103" s="19" t="s">
        <v>41</v>
      </c>
      <c r="E103" s="32">
        <v>382.94</v>
      </c>
      <c r="F103" s="22">
        <v>53</v>
      </c>
      <c r="G103" s="173"/>
      <c r="H103" s="37"/>
      <c r="I103" s="189"/>
      <c r="J103" s="189"/>
      <c r="K103" s="189"/>
      <c r="L103" s="189"/>
      <c r="M103" s="189"/>
    </row>
    <row r="104" spans="2:13" ht="54" customHeight="1" x14ac:dyDescent="0.35">
      <c r="B104" s="19" t="s">
        <v>26</v>
      </c>
      <c r="C104" s="20" t="s">
        <v>362</v>
      </c>
      <c r="D104" s="19" t="s">
        <v>41</v>
      </c>
      <c r="E104" s="32">
        <v>382.94</v>
      </c>
      <c r="F104" s="22">
        <f>19+1</f>
        <v>20</v>
      </c>
      <c r="G104" s="173"/>
      <c r="H104" s="37"/>
      <c r="I104" s="189"/>
      <c r="J104" s="189"/>
      <c r="K104" s="189"/>
      <c r="L104" s="189"/>
      <c r="M104" s="189"/>
    </row>
    <row r="105" spans="2:13" ht="54" customHeight="1" x14ac:dyDescent="0.35">
      <c r="B105" s="19" t="s">
        <v>27</v>
      </c>
      <c r="C105" s="20" t="s">
        <v>363</v>
      </c>
      <c r="D105" s="19" t="s">
        <v>39</v>
      </c>
      <c r="E105" s="32">
        <v>86.28</v>
      </c>
      <c r="F105" s="22">
        <v>26</v>
      </c>
      <c r="G105" s="173"/>
      <c r="H105" s="37"/>
      <c r="I105" s="189"/>
      <c r="J105" s="189"/>
      <c r="K105" s="189"/>
      <c r="L105" s="189"/>
      <c r="M105" s="189"/>
    </row>
    <row r="106" spans="2:13" ht="60" customHeight="1" x14ac:dyDescent="0.35">
      <c r="B106" s="19" t="s">
        <v>28</v>
      </c>
      <c r="C106" s="20" t="s">
        <v>364</v>
      </c>
      <c r="D106" s="19" t="s">
        <v>39</v>
      </c>
      <c r="E106" s="32">
        <v>86.28</v>
      </c>
      <c r="F106" s="22">
        <f>46+1</f>
        <v>47</v>
      </c>
      <c r="G106" s="173"/>
      <c r="H106" s="37"/>
      <c r="I106" s="189"/>
      <c r="J106" s="189"/>
      <c r="K106" s="189"/>
      <c r="L106" s="189"/>
      <c r="M106" s="189"/>
    </row>
    <row r="107" spans="2:13" ht="58.5" customHeight="1" x14ac:dyDescent="0.35">
      <c r="B107" s="19" t="s">
        <v>183</v>
      </c>
      <c r="C107" s="20" t="s">
        <v>365</v>
      </c>
      <c r="D107" s="19" t="s">
        <v>20</v>
      </c>
      <c r="E107" s="23">
        <f>11.741+5.63249+11.9+8.91+9.4718+33.867336</f>
        <v>81.52</v>
      </c>
      <c r="F107" s="22">
        <v>27</v>
      </c>
      <c r="G107" s="173"/>
      <c r="H107" s="37"/>
      <c r="I107" s="189"/>
      <c r="J107" s="189"/>
      <c r="K107" s="189"/>
      <c r="L107" s="189"/>
      <c r="M107" s="189"/>
    </row>
    <row r="108" spans="2:13" ht="49.5" x14ac:dyDescent="0.35">
      <c r="B108" s="19" t="s">
        <v>184</v>
      </c>
      <c r="C108" s="20" t="s">
        <v>366</v>
      </c>
      <c r="D108" s="19" t="s">
        <v>20</v>
      </c>
      <c r="E108" s="23">
        <f>11.741+5.63249+11.9+8.91+9.4718+33.867336</f>
        <v>81.52</v>
      </c>
      <c r="F108" s="22">
        <f>45+1</f>
        <v>46</v>
      </c>
      <c r="G108" s="173"/>
      <c r="H108" s="37"/>
      <c r="I108" s="189"/>
      <c r="J108" s="189"/>
      <c r="K108" s="189"/>
      <c r="L108" s="189"/>
      <c r="M108" s="189"/>
    </row>
    <row r="109" spans="2:13" x14ac:dyDescent="0.35">
      <c r="B109" s="19" t="s">
        <v>185</v>
      </c>
      <c r="C109" s="20" t="s">
        <v>367</v>
      </c>
      <c r="D109" s="19" t="s">
        <v>40</v>
      </c>
      <c r="E109" s="32">
        <f>5.5+0.6+1+3.9+4.1+17</f>
        <v>32.1</v>
      </c>
      <c r="F109" s="22">
        <v>19</v>
      </c>
      <c r="G109" s="173"/>
      <c r="H109" s="37"/>
      <c r="I109" s="189"/>
      <c r="J109" s="189"/>
      <c r="K109" s="189"/>
      <c r="L109" s="189"/>
      <c r="M109" s="189"/>
    </row>
    <row r="110" spans="2:13" ht="49.5" x14ac:dyDescent="0.35">
      <c r="B110" s="19" t="s">
        <v>186</v>
      </c>
      <c r="C110" s="20" t="s">
        <v>368</v>
      </c>
      <c r="D110" s="19" t="s">
        <v>40</v>
      </c>
      <c r="E110" s="32">
        <f>5.5+0.6+1+3.9+4.1+17</f>
        <v>32.1</v>
      </c>
      <c r="F110" s="22">
        <f>53+1</f>
        <v>54</v>
      </c>
      <c r="G110" s="173"/>
      <c r="H110" s="37"/>
      <c r="I110" s="189"/>
      <c r="J110" s="189"/>
      <c r="K110" s="189"/>
      <c r="L110" s="189"/>
      <c r="M110" s="189"/>
    </row>
    <row r="111" spans="2:13" x14ac:dyDescent="0.35">
      <c r="B111" s="19" t="s">
        <v>187</v>
      </c>
      <c r="C111" s="20" t="s">
        <v>369</v>
      </c>
      <c r="D111" s="19" t="s">
        <v>40</v>
      </c>
      <c r="E111" s="34">
        <f>2.2+1.6+4.9+4.7+8</f>
        <v>21.4</v>
      </c>
      <c r="F111" s="22">
        <v>32</v>
      </c>
      <c r="G111" s="173"/>
      <c r="H111" s="37"/>
      <c r="I111" s="189"/>
      <c r="J111" s="189"/>
      <c r="K111" s="189"/>
      <c r="L111" s="189"/>
      <c r="M111" s="189"/>
    </row>
    <row r="112" spans="2:13" ht="49.5" x14ac:dyDescent="0.35">
      <c r="B112" s="19" t="s">
        <v>188</v>
      </c>
      <c r="C112" s="20" t="s">
        <v>370</v>
      </c>
      <c r="D112" s="19" t="s">
        <v>40</v>
      </c>
      <c r="E112" s="34">
        <f>2.2+1.6+4.9+4.7+8</f>
        <v>21.4</v>
      </c>
      <c r="F112" s="22">
        <f>40+1</f>
        <v>41</v>
      </c>
      <c r="G112" s="173"/>
      <c r="H112" s="37"/>
      <c r="I112" s="189"/>
      <c r="J112" s="189"/>
      <c r="K112" s="189"/>
      <c r="L112" s="189"/>
      <c r="M112" s="189"/>
    </row>
    <row r="113" spans="2:13" ht="49.5" x14ac:dyDescent="0.35">
      <c r="B113" s="15" t="s">
        <v>189</v>
      </c>
      <c r="C113" s="27" t="s">
        <v>404</v>
      </c>
      <c r="D113" s="15" t="s">
        <v>43</v>
      </c>
      <c r="E113" s="33">
        <v>1400</v>
      </c>
      <c r="F113" s="59">
        <v>54</v>
      </c>
      <c r="G113" s="176"/>
      <c r="H113" s="37"/>
      <c r="I113" s="189"/>
      <c r="J113" s="189"/>
      <c r="K113" s="189"/>
      <c r="L113" s="189"/>
      <c r="M113" s="189"/>
    </row>
    <row r="114" spans="2:13" s="44" customFormat="1" ht="49.5" x14ac:dyDescent="0.35">
      <c r="B114" s="15" t="s">
        <v>190</v>
      </c>
      <c r="C114" s="27" t="s">
        <v>405</v>
      </c>
      <c r="D114" s="15" t="s">
        <v>43</v>
      </c>
      <c r="E114" s="33">
        <v>1400</v>
      </c>
      <c r="F114" s="59">
        <v>19</v>
      </c>
      <c r="G114" s="176"/>
      <c r="H114" s="37"/>
      <c r="I114" s="192"/>
      <c r="J114" s="192"/>
      <c r="K114" s="192"/>
      <c r="L114" s="192"/>
      <c r="M114" s="192"/>
    </row>
    <row r="115" spans="2:13" s="44" customFormat="1" ht="74.25" x14ac:dyDescent="0.35">
      <c r="B115" s="15" t="s">
        <v>191</v>
      </c>
      <c r="C115" s="27" t="s">
        <v>407</v>
      </c>
      <c r="D115" s="15" t="s">
        <v>43</v>
      </c>
      <c r="E115" s="33">
        <v>4</v>
      </c>
      <c r="F115" s="59">
        <v>54</v>
      </c>
      <c r="G115" s="176"/>
      <c r="H115" s="37"/>
      <c r="I115" s="192"/>
      <c r="J115" s="192"/>
      <c r="K115" s="192"/>
      <c r="L115" s="192"/>
      <c r="M115" s="192"/>
    </row>
    <row r="116" spans="2:13" s="44" customFormat="1" ht="78" customHeight="1" x14ac:dyDescent="0.35">
      <c r="B116" s="15" t="s">
        <v>192</v>
      </c>
      <c r="C116" s="27" t="s">
        <v>406</v>
      </c>
      <c r="D116" s="15" t="s">
        <v>43</v>
      </c>
      <c r="E116" s="33">
        <v>4</v>
      </c>
      <c r="F116" s="59">
        <v>19</v>
      </c>
      <c r="G116" s="176"/>
      <c r="H116" s="37"/>
      <c r="I116" s="192"/>
      <c r="J116" s="192"/>
      <c r="K116" s="192"/>
      <c r="L116" s="192"/>
      <c r="M116" s="192"/>
    </row>
    <row r="117" spans="2:13" ht="26.25" x14ac:dyDescent="0.35">
      <c r="B117" s="255" t="s">
        <v>7</v>
      </c>
      <c r="C117" s="255"/>
      <c r="D117" s="255"/>
      <c r="E117" s="255"/>
      <c r="F117" s="55"/>
      <c r="G117" s="55"/>
      <c r="H117" s="57"/>
      <c r="I117" s="189"/>
      <c r="J117" s="189"/>
      <c r="K117" s="189"/>
      <c r="L117" s="189"/>
      <c r="M117" s="189"/>
    </row>
    <row r="118" spans="2:13" ht="49.5" x14ac:dyDescent="0.35">
      <c r="B118" s="19">
        <v>1</v>
      </c>
      <c r="C118" s="20" t="s">
        <v>217</v>
      </c>
      <c r="D118" s="18" t="s">
        <v>42</v>
      </c>
      <c r="E118" s="38">
        <f>15.072+10.455+8.586+11.973+9.077+22.301</f>
        <v>77.459999999999994</v>
      </c>
      <c r="F118" s="39">
        <v>73</v>
      </c>
      <c r="G118" s="177"/>
      <c r="H118" s="24"/>
      <c r="I118" s="189"/>
      <c r="J118" s="189"/>
      <c r="K118" s="189"/>
      <c r="L118" s="189"/>
      <c r="M118" s="189"/>
    </row>
    <row r="119" spans="2:13" x14ac:dyDescent="0.35">
      <c r="B119" s="19">
        <v>2</v>
      </c>
      <c r="C119" s="20" t="s">
        <v>250</v>
      </c>
      <c r="D119" s="18" t="s">
        <v>40</v>
      </c>
      <c r="E119" s="38">
        <f>1.2+0.4+0.5+2+6.1+9.8</f>
        <v>20</v>
      </c>
      <c r="F119" s="39">
        <v>73</v>
      </c>
      <c r="G119" s="177"/>
      <c r="H119" s="24"/>
      <c r="I119" s="189"/>
      <c r="J119" s="189"/>
      <c r="K119" s="189"/>
      <c r="L119" s="189"/>
      <c r="M119" s="189"/>
    </row>
    <row r="120" spans="2:13" ht="25.5" customHeight="1" x14ac:dyDescent="0.35">
      <c r="B120" s="19">
        <v>3</v>
      </c>
      <c r="C120" s="20" t="s">
        <v>280</v>
      </c>
      <c r="D120" s="18" t="s">
        <v>40</v>
      </c>
      <c r="E120" s="31">
        <v>163.19999999999999</v>
      </c>
      <c r="F120" s="39">
        <v>73</v>
      </c>
      <c r="G120" s="175"/>
      <c r="H120" s="24"/>
      <c r="I120" s="189"/>
      <c r="J120" s="189"/>
      <c r="K120" s="189"/>
      <c r="L120" s="189"/>
      <c r="M120" s="189"/>
    </row>
    <row r="121" spans="2:13" x14ac:dyDescent="0.35">
      <c r="B121" s="19">
        <v>4</v>
      </c>
      <c r="C121" s="20" t="s">
        <v>218</v>
      </c>
      <c r="D121" s="18" t="s">
        <v>40</v>
      </c>
      <c r="E121" s="31">
        <v>1.6</v>
      </c>
      <c r="F121" s="39">
        <v>73</v>
      </c>
      <c r="G121" s="175"/>
      <c r="H121" s="24"/>
      <c r="I121" s="189"/>
      <c r="J121" s="189"/>
      <c r="K121" s="189"/>
      <c r="L121" s="189"/>
      <c r="M121" s="189"/>
    </row>
    <row r="122" spans="2:13" x14ac:dyDescent="0.35">
      <c r="B122" s="19">
        <v>5</v>
      </c>
      <c r="C122" s="20" t="s">
        <v>281</v>
      </c>
      <c r="D122" s="18" t="s">
        <v>41</v>
      </c>
      <c r="E122" s="31">
        <f>3.27+2.55+2.52+1.92+6.02+7.16</f>
        <v>23.44</v>
      </c>
      <c r="F122" s="39">
        <v>73</v>
      </c>
      <c r="G122" s="175"/>
      <c r="H122" s="24"/>
      <c r="I122" s="189"/>
      <c r="J122" s="189"/>
      <c r="K122" s="189"/>
      <c r="L122" s="189"/>
      <c r="M122" s="189"/>
    </row>
    <row r="123" spans="2:13" ht="117.75" customHeight="1" x14ac:dyDescent="0.35">
      <c r="B123" s="19">
        <v>6</v>
      </c>
      <c r="C123" s="20" t="s">
        <v>412</v>
      </c>
      <c r="D123" s="18" t="s">
        <v>45</v>
      </c>
      <c r="E123" s="29">
        <v>176.51</v>
      </c>
      <c r="F123" s="39">
        <v>73</v>
      </c>
      <c r="G123" s="175"/>
      <c r="H123" s="24"/>
      <c r="I123" s="189"/>
      <c r="J123" s="189"/>
      <c r="K123" s="189"/>
      <c r="L123" s="189"/>
      <c r="M123" s="189"/>
    </row>
    <row r="124" spans="2:13" x14ac:dyDescent="0.35">
      <c r="B124" s="19">
        <v>7</v>
      </c>
      <c r="C124" s="20" t="s">
        <v>219</v>
      </c>
      <c r="D124" s="19" t="s">
        <v>43</v>
      </c>
      <c r="E124" s="29">
        <f>8+3+2+6+2+2+2</f>
        <v>25</v>
      </c>
      <c r="F124" s="39">
        <v>73</v>
      </c>
      <c r="G124" s="175"/>
      <c r="H124" s="24"/>
      <c r="I124" s="189"/>
      <c r="J124" s="189"/>
      <c r="K124" s="189"/>
      <c r="L124" s="189"/>
      <c r="M124" s="189"/>
    </row>
    <row r="125" spans="2:13" x14ac:dyDescent="0.35">
      <c r="B125" s="19">
        <v>8</v>
      </c>
      <c r="C125" s="20" t="s">
        <v>220</v>
      </c>
      <c r="D125" s="18" t="s">
        <v>41</v>
      </c>
      <c r="E125" s="29">
        <f>13.71+2.19+29.4+200.69+136.95</f>
        <v>382.94</v>
      </c>
      <c r="F125" s="39">
        <v>73</v>
      </c>
      <c r="G125" s="175"/>
      <c r="H125" s="24"/>
      <c r="I125" s="189"/>
      <c r="J125" s="189"/>
      <c r="K125" s="189"/>
      <c r="L125" s="189"/>
      <c r="M125" s="189"/>
    </row>
    <row r="126" spans="2:13" x14ac:dyDescent="0.35">
      <c r="B126" s="19">
        <v>9</v>
      </c>
      <c r="C126" s="20" t="s">
        <v>282</v>
      </c>
      <c r="D126" s="19" t="s">
        <v>39</v>
      </c>
      <c r="E126" s="32">
        <v>86.28</v>
      </c>
      <c r="F126" s="39">
        <v>73</v>
      </c>
      <c r="G126" s="173"/>
      <c r="H126" s="24"/>
      <c r="I126" s="189"/>
      <c r="J126" s="189"/>
      <c r="K126" s="189"/>
      <c r="L126" s="189"/>
      <c r="M126" s="189"/>
    </row>
    <row r="127" spans="2:13" x14ac:dyDescent="0.35">
      <c r="B127" s="19">
        <v>10</v>
      </c>
      <c r="C127" s="20" t="s">
        <v>221</v>
      </c>
      <c r="D127" s="19" t="s">
        <v>39</v>
      </c>
      <c r="E127" s="32">
        <f>415.29+234.8418+1.44+1.18+1104.77065</f>
        <v>1757.52</v>
      </c>
      <c r="F127" s="39">
        <v>73</v>
      </c>
      <c r="G127" s="173"/>
      <c r="H127" s="24"/>
      <c r="I127" s="189"/>
      <c r="J127" s="189"/>
      <c r="K127" s="189"/>
      <c r="L127" s="189"/>
      <c r="M127" s="189"/>
    </row>
    <row r="128" spans="2:13" ht="44.25" customHeight="1" x14ac:dyDescent="0.35">
      <c r="B128" s="19">
        <v>11</v>
      </c>
      <c r="C128" s="20" t="s">
        <v>451</v>
      </c>
      <c r="D128" s="19" t="s">
        <v>19</v>
      </c>
      <c r="E128" s="54">
        <f>54.19+24.07101+29.66+35.45+53.392+147.81</f>
        <v>344.57</v>
      </c>
      <c r="F128" s="28">
        <v>73</v>
      </c>
      <c r="G128" s="178"/>
      <c r="H128" s="54"/>
      <c r="I128" s="189"/>
      <c r="J128" s="189"/>
      <c r="K128" s="189"/>
      <c r="L128" s="189"/>
      <c r="M128" s="189"/>
    </row>
    <row r="129" spans="2:13" ht="56.25" customHeight="1" x14ac:dyDescent="0.35">
      <c r="B129" s="19" t="s">
        <v>197</v>
      </c>
      <c r="C129" s="20" t="s">
        <v>452</v>
      </c>
      <c r="D129" s="19" t="s">
        <v>41</v>
      </c>
      <c r="E129" s="32">
        <f>24.01+2.56+9.2+52.5102+78.68+520.87154</f>
        <v>687.83</v>
      </c>
      <c r="F129" s="22">
        <v>1</v>
      </c>
      <c r="G129" s="173"/>
      <c r="H129" s="24"/>
      <c r="I129" s="189"/>
      <c r="J129" s="189"/>
      <c r="K129" s="189"/>
      <c r="L129" s="189"/>
      <c r="M129" s="189"/>
    </row>
    <row r="130" spans="2:13" ht="49.5" x14ac:dyDescent="0.35">
      <c r="B130" s="19" t="s">
        <v>198</v>
      </c>
      <c r="C130" s="20" t="s">
        <v>453</v>
      </c>
      <c r="D130" s="19" t="s">
        <v>41</v>
      </c>
      <c r="E130" s="32">
        <f>24.01+2.56+9.2+52.5102+78.68+520.87154</f>
        <v>687.83</v>
      </c>
      <c r="F130" s="22">
        <f>71+1</f>
        <v>72</v>
      </c>
      <c r="G130" s="173"/>
      <c r="H130" s="24"/>
      <c r="I130" s="189"/>
      <c r="J130" s="189"/>
      <c r="K130" s="189"/>
      <c r="L130" s="189"/>
      <c r="M130" s="189"/>
    </row>
    <row r="131" spans="2:13" ht="57" customHeight="1" x14ac:dyDescent="0.35">
      <c r="B131" s="19" t="s">
        <v>199</v>
      </c>
      <c r="C131" s="20" t="s">
        <v>454</v>
      </c>
      <c r="D131" s="19" t="s">
        <v>41</v>
      </c>
      <c r="E131" s="32">
        <f>394.49+41.85+49.26+83.85+97.4+25.706598</f>
        <v>692.56</v>
      </c>
      <c r="F131" s="22">
        <v>3</v>
      </c>
      <c r="G131" s="173"/>
      <c r="H131" s="24"/>
      <c r="I131" s="189"/>
      <c r="J131" s="189"/>
      <c r="K131" s="189"/>
      <c r="L131" s="189"/>
      <c r="M131" s="189"/>
    </row>
    <row r="132" spans="2:13" ht="57" customHeight="1" x14ac:dyDescent="0.35">
      <c r="B132" s="19" t="s">
        <v>200</v>
      </c>
      <c r="C132" s="20" t="s">
        <v>455</v>
      </c>
      <c r="D132" s="19" t="s">
        <v>41</v>
      </c>
      <c r="E132" s="32">
        <f>394.49+41.85+49.26+83.85+97.4+25.706598</f>
        <v>692.56</v>
      </c>
      <c r="F132" s="22">
        <f>69+1</f>
        <v>70</v>
      </c>
      <c r="G132" s="173"/>
      <c r="H132" s="24"/>
      <c r="I132" s="189"/>
      <c r="J132" s="189"/>
      <c r="K132" s="189"/>
      <c r="L132" s="189"/>
      <c r="M132" s="189"/>
    </row>
    <row r="133" spans="2:13" ht="61.5" customHeight="1" x14ac:dyDescent="0.35">
      <c r="B133" s="19" t="s">
        <v>201</v>
      </c>
      <c r="C133" s="20" t="s">
        <v>456</v>
      </c>
      <c r="D133" s="19" t="s">
        <v>41</v>
      </c>
      <c r="E133" s="32">
        <f>15.25+0.92+2.01</f>
        <v>18.18</v>
      </c>
      <c r="F133" s="22">
        <v>2</v>
      </c>
      <c r="G133" s="173"/>
      <c r="H133" s="24"/>
      <c r="I133" s="189"/>
      <c r="J133" s="189"/>
      <c r="K133" s="189"/>
      <c r="L133" s="189"/>
      <c r="M133" s="189"/>
    </row>
    <row r="134" spans="2:13" ht="61.5" customHeight="1" x14ac:dyDescent="0.35">
      <c r="B134" s="19" t="s">
        <v>202</v>
      </c>
      <c r="C134" s="40" t="s">
        <v>457</v>
      </c>
      <c r="D134" s="19" t="s">
        <v>41</v>
      </c>
      <c r="E134" s="32">
        <f>15.25+0.92+2.01</f>
        <v>18.18</v>
      </c>
      <c r="F134" s="22">
        <f>70+1</f>
        <v>71</v>
      </c>
      <c r="G134" s="173"/>
      <c r="H134" s="24"/>
      <c r="I134" s="189"/>
      <c r="J134" s="189"/>
      <c r="K134" s="189"/>
      <c r="L134" s="189"/>
      <c r="M134" s="189"/>
    </row>
    <row r="135" spans="2:13" ht="61.5" customHeight="1" x14ac:dyDescent="0.35">
      <c r="B135" s="19" t="s">
        <v>203</v>
      </c>
      <c r="C135" s="40" t="s">
        <v>458</v>
      </c>
      <c r="D135" s="19" t="s">
        <v>41</v>
      </c>
      <c r="E135" s="32">
        <f>0.35</f>
        <v>0.35</v>
      </c>
      <c r="F135" s="22">
        <v>1</v>
      </c>
      <c r="G135" s="173"/>
      <c r="H135" s="24"/>
      <c r="I135" s="189"/>
      <c r="J135" s="189"/>
      <c r="K135" s="189"/>
      <c r="L135" s="189"/>
      <c r="M135" s="189"/>
    </row>
    <row r="136" spans="2:13" ht="63" customHeight="1" x14ac:dyDescent="0.35">
      <c r="B136" s="19" t="s">
        <v>204</v>
      </c>
      <c r="C136" s="40" t="s">
        <v>459</v>
      </c>
      <c r="D136" s="19" t="s">
        <v>41</v>
      </c>
      <c r="E136" s="32">
        <f>0.35</f>
        <v>0.35</v>
      </c>
      <c r="F136" s="22">
        <f>71+1</f>
        <v>72</v>
      </c>
      <c r="G136" s="173"/>
      <c r="H136" s="24"/>
      <c r="I136" s="189"/>
      <c r="J136" s="189"/>
      <c r="K136" s="189"/>
      <c r="L136" s="189"/>
      <c r="M136" s="189"/>
    </row>
    <row r="137" spans="2:13" ht="32.25" customHeight="1" x14ac:dyDescent="0.35">
      <c r="B137" s="19">
        <v>16</v>
      </c>
      <c r="C137" s="20" t="s">
        <v>222</v>
      </c>
      <c r="D137" s="19" t="s">
        <v>42</v>
      </c>
      <c r="E137" s="32">
        <f>2.41214</f>
        <v>2.41</v>
      </c>
      <c r="F137" s="39">
        <v>73</v>
      </c>
      <c r="G137" s="173"/>
      <c r="H137" s="24"/>
      <c r="I137" s="189"/>
      <c r="J137" s="189"/>
      <c r="K137" s="189"/>
      <c r="L137" s="189"/>
      <c r="M137" s="189"/>
    </row>
    <row r="138" spans="2:13" ht="28.5" customHeight="1" x14ac:dyDescent="0.35">
      <c r="B138" s="19">
        <v>17</v>
      </c>
      <c r="C138" s="20" t="s">
        <v>460</v>
      </c>
      <c r="D138" s="19" t="s">
        <v>42</v>
      </c>
      <c r="E138" s="32">
        <f>13.2+0.63774019</f>
        <v>13.84</v>
      </c>
      <c r="F138" s="39">
        <v>73</v>
      </c>
      <c r="G138" s="173"/>
      <c r="H138" s="24"/>
      <c r="I138" s="189"/>
      <c r="J138" s="189"/>
      <c r="K138" s="189"/>
      <c r="L138" s="189"/>
      <c r="M138" s="189"/>
    </row>
    <row r="139" spans="2:13" ht="29.25" customHeight="1" x14ac:dyDescent="0.35">
      <c r="B139" s="19">
        <v>18</v>
      </c>
      <c r="C139" s="20" t="s">
        <v>223</v>
      </c>
      <c r="D139" s="19" t="s">
        <v>42</v>
      </c>
      <c r="E139" s="32">
        <f>2.281+1.309+1.28+4.53063+0.41214+0.212121</f>
        <v>10.02</v>
      </c>
      <c r="F139" s="39">
        <v>73</v>
      </c>
      <c r="G139" s="173"/>
      <c r="H139" s="24"/>
      <c r="I139" s="189"/>
      <c r="J139" s="189"/>
      <c r="K139" s="189"/>
      <c r="L139" s="189"/>
      <c r="M139" s="189"/>
    </row>
    <row r="140" spans="2:13" ht="72" customHeight="1" x14ac:dyDescent="0.35">
      <c r="B140" s="19">
        <v>19</v>
      </c>
      <c r="C140" s="20" t="s">
        <v>371</v>
      </c>
      <c r="D140" s="19" t="s">
        <v>42</v>
      </c>
      <c r="E140" s="32">
        <f>5.78+0.53</f>
        <v>6.31</v>
      </c>
      <c r="F140" s="39">
        <v>73</v>
      </c>
      <c r="G140" s="173"/>
      <c r="H140" s="24"/>
      <c r="I140" s="189"/>
      <c r="J140" s="189"/>
      <c r="K140" s="189"/>
      <c r="L140" s="189"/>
      <c r="M140" s="189"/>
    </row>
    <row r="141" spans="2:13" ht="82.5" customHeight="1" x14ac:dyDescent="0.35">
      <c r="B141" s="19">
        <v>20</v>
      </c>
      <c r="C141" s="20" t="s">
        <v>224</v>
      </c>
      <c r="D141" s="19" t="s">
        <v>42</v>
      </c>
      <c r="E141" s="21">
        <f>1170.65-32.43-6.31</f>
        <v>1131.9100000000001</v>
      </c>
      <c r="F141" s="39">
        <v>73</v>
      </c>
      <c r="G141" s="173"/>
      <c r="H141" s="24"/>
      <c r="I141" s="189"/>
      <c r="J141" s="189"/>
      <c r="K141" s="189"/>
      <c r="L141" s="189"/>
      <c r="M141" s="189"/>
    </row>
    <row r="142" spans="2:13" ht="70.5" customHeight="1" x14ac:dyDescent="0.35">
      <c r="B142" s="19">
        <v>21</v>
      </c>
      <c r="C142" s="20" t="s">
        <v>461</v>
      </c>
      <c r="D142" s="19" t="s">
        <v>42</v>
      </c>
      <c r="E142" s="32">
        <f>32.43+6.31+7.56</f>
        <v>46.3</v>
      </c>
      <c r="F142" s="39">
        <v>73</v>
      </c>
      <c r="G142" s="173"/>
      <c r="H142" s="24"/>
      <c r="I142" s="189"/>
      <c r="J142" s="189"/>
      <c r="K142" s="189"/>
      <c r="L142" s="189"/>
      <c r="M142" s="189"/>
    </row>
    <row r="143" spans="2:13" ht="63" customHeight="1" x14ac:dyDescent="0.35">
      <c r="B143" s="19">
        <v>22</v>
      </c>
      <c r="C143" s="20" t="s">
        <v>225</v>
      </c>
      <c r="D143" s="19" t="s">
        <v>42</v>
      </c>
      <c r="E143" s="21">
        <v>218.01</v>
      </c>
      <c r="F143" s="39">
        <v>73</v>
      </c>
      <c r="G143" s="173"/>
      <c r="H143" s="24"/>
      <c r="I143" s="189"/>
      <c r="J143" s="189"/>
      <c r="K143" s="189"/>
      <c r="L143" s="189"/>
      <c r="M143" s="189"/>
    </row>
    <row r="144" spans="2:13" ht="59.25" customHeight="1" x14ac:dyDescent="0.35">
      <c r="B144" s="19">
        <v>23</v>
      </c>
      <c r="C144" s="20" t="s">
        <v>462</v>
      </c>
      <c r="D144" s="19" t="s">
        <v>42</v>
      </c>
      <c r="E144" s="32">
        <f>33.15+54.75+132.816326</f>
        <v>220.72</v>
      </c>
      <c r="F144" s="39">
        <v>73</v>
      </c>
      <c r="G144" s="173"/>
      <c r="H144" s="24"/>
      <c r="I144" s="189"/>
      <c r="J144" s="189"/>
      <c r="K144" s="189"/>
      <c r="L144" s="189"/>
      <c r="M144" s="189"/>
    </row>
    <row r="145" spans="2:13" ht="66.75" customHeight="1" x14ac:dyDescent="0.35">
      <c r="B145" s="19">
        <v>24</v>
      </c>
      <c r="C145" s="20" t="s">
        <v>463</v>
      </c>
      <c r="D145" s="19" t="s">
        <v>42</v>
      </c>
      <c r="E145" s="32">
        <f>12.3352+8.6189+16.87</f>
        <v>37.82</v>
      </c>
      <c r="F145" s="39">
        <v>73</v>
      </c>
      <c r="G145" s="173"/>
      <c r="H145" s="24"/>
      <c r="I145" s="189"/>
      <c r="J145" s="189"/>
      <c r="K145" s="189"/>
      <c r="L145" s="189"/>
      <c r="M145" s="189"/>
    </row>
    <row r="146" spans="2:13" ht="64.5" customHeight="1" x14ac:dyDescent="0.35">
      <c r="B146" s="19">
        <v>25</v>
      </c>
      <c r="C146" s="20" t="s">
        <v>254</v>
      </c>
      <c r="D146" s="19" t="s">
        <v>42</v>
      </c>
      <c r="E146" s="32">
        <f>E20</f>
        <v>1.5</v>
      </c>
      <c r="F146" s="39">
        <f>F145</f>
        <v>73</v>
      </c>
      <c r="G146" s="173"/>
      <c r="H146" s="24"/>
      <c r="I146" s="189"/>
      <c r="J146" s="189"/>
      <c r="K146" s="189"/>
      <c r="L146" s="189"/>
      <c r="M146" s="189"/>
    </row>
    <row r="147" spans="2:13" ht="68.25" customHeight="1" x14ac:dyDescent="0.4">
      <c r="B147" s="19">
        <v>26</v>
      </c>
      <c r="C147" s="20" t="s">
        <v>286</v>
      </c>
      <c r="D147" s="19" t="s">
        <v>42</v>
      </c>
      <c r="E147" s="41"/>
      <c r="F147" s="42"/>
      <c r="G147" s="43"/>
      <c r="H147" s="43"/>
      <c r="I147" s="189"/>
      <c r="J147" s="189"/>
      <c r="K147" s="193"/>
      <c r="L147" s="189"/>
      <c r="M147" s="189"/>
    </row>
    <row r="148" spans="2:13" x14ac:dyDescent="0.35">
      <c r="B148" s="19">
        <v>27</v>
      </c>
      <c r="C148" s="20" t="s">
        <v>226</v>
      </c>
      <c r="D148" s="19" t="s">
        <v>18</v>
      </c>
      <c r="E148" s="32">
        <f>250+191</f>
        <v>441</v>
      </c>
      <c r="F148" s="39">
        <v>73</v>
      </c>
      <c r="G148" s="173"/>
      <c r="H148" s="24"/>
      <c r="I148" s="189"/>
      <c r="J148" s="189"/>
      <c r="K148" s="189"/>
      <c r="L148" s="189"/>
      <c r="M148" s="189"/>
    </row>
    <row r="149" spans="2:13" x14ac:dyDescent="0.35">
      <c r="B149" s="19">
        <v>28</v>
      </c>
      <c r="C149" s="20" t="s">
        <v>289</v>
      </c>
      <c r="D149" s="19" t="s">
        <v>18</v>
      </c>
      <c r="E149" s="41"/>
      <c r="F149" s="42"/>
      <c r="G149" s="43"/>
      <c r="H149" s="43"/>
      <c r="I149" s="189"/>
      <c r="J149" s="189"/>
      <c r="K149" s="189"/>
      <c r="L149" s="189"/>
      <c r="M149" s="189"/>
    </row>
    <row r="150" spans="2:13" x14ac:dyDescent="0.35">
      <c r="B150" s="19">
        <v>29</v>
      </c>
      <c r="C150" s="20" t="s">
        <v>227</v>
      </c>
      <c r="D150" s="19" t="s">
        <v>18</v>
      </c>
      <c r="E150" s="32">
        <f>340+157</f>
        <v>497</v>
      </c>
      <c r="F150" s="39">
        <v>73</v>
      </c>
      <c r="G150" s="173"/>
      <c r="H150" s="24"/>
      <c r="I150" s="189"/>
      <c r="J150" s="189"/>
      <c r="K150" s="189"/>
      <c r="L150" s="189"/>
      <c r="M150" s="189"/>
    </row>
    <row r="151" spans="2:13" s="44" customFormat="1" ht="51.75" customHeight="1" x14ac:dyDescent="0.35">
      <c r="B151" s="15">
        <v>30</v>
      </c>
      <c r="C151" s="27" t="s">
        <v>290</v>
      </c>
      <c r="D151" s="15" t="s">
        <v>18</v>
      </c>
      <c r="E151" s="45"/>
      <c r="F151" s="46"/>
      <c r="G151" s="47"/>
      <c r="H151" s="47"/>
      <c r="I151" s="192"/>
      <c r="J151" s="192"/>
      <c r="K151" s="192"/>
      <c r="L151" s="192"/>
      <c r="M151" s="192"/>
    </row>
    <row r="152" spans="2:13" ht="25.5" customHeight="1" x14ac:dyDescent="0.35">
      <c r="B152" s="255" t="s">
        <v>8</v>
      </c>
      <c r="C152" s="255"/>
      <c r="D152" s="255"/>
      <c r="E152" s="255"/>
      <c r="F152" s="55"/>
      <c r="G152" s="56"/>
      <c r="H152" s="57"/>
      <c r="I152" s="189"/>
      <c r="J152" s="189"/>
      <c r="K152" s="189"/>
      <c r="L152" s="189"/>
      <c r="M152" s="189"/>
    </row>
    <row r="153" spans="2:13" ht="49.5" x14ac:dyDescent="0.35">
      <c r="B153" s="19" t="s">
        <v>21</v>
      </c>
      <c r="C153" s="20" t="s">
        <v>391</v>
      </c>
      <c r="D153" s="19" t="s">
        <v>20</v>
      </c>
      <c r="E153" s="32">
        <f>13.35+4.326+7.51+5.288+29.24534+39.611019</f>
        <v>99.33</v>
      </c>
      <c r="F153" s="22">
        <v>28</v>
      </c>
      <c r="G153" s="173"/>
      <c r="H153" s="24"/>
      <c r="I153" s="189"/>
      <c r="J153" s="189"/>
      <c r="K153" s="189"/>
      <c r="L153" s="189"/>
      <c r="M153" s="189"/>
    </row>
    <row r="154" spans="2:13" ht="49.5" x14ac:dyDescent="0.35">
      <c r="B154" s="19" t="s">
        <v>22</v>
      </c>
      <c r="C154" s="20" t="s">
        <v>390</v>
      </c>
      <c r="D154" s="19" t="s">
        <v>20</v>
      </c>
      <c r="E154" s="32">
        <f>13.35+4.326+7.51+5.288+29.24534+39.611019</f>
        <v>99.33</v>
      </c>
      <c r="F154" s="22">
        <f>44+1</f>
        <v>45</v>
      </c>
      <c r="G154" s="173"/>
      <c r="H154" s="24"/>
      <c r="I154" s="189"/>
      <c r="J154" s="189"/>
      <c r="K154" s="189"/>
      <c r="L154" s="189"/>
      <c r="M154" s="189"/>
    </row>
    <row r="155" spans="2:13" ht="49.5" x14ac:dyDescent="0.35">
      <c r="B155" s="19" t="s">
        <v>23</v>
      </c>
      <c r="C155" s="20" t="s">
        <v>389</v>
      </c>
      <c r="D155" s="19" t="s">
        <v>18</v>
      </c>
      <c r="E155" s="32">
        <f>3+1+5+4</f>
        <v>13</v>
      </c>
      <c r="F155" s="22">
        <v>31</v>
      </c>
      <c r="G155" s="173"/>
      <c r="H155" s="24"/>
      <c r="I155" s="189"/>
      <c r="J155" s="189"/>
      <c r="K155" s="189"/>
      <c r="L155" s="189"/>
      <c r="M155" s="189"/>
    </row>
    <row r="156" spans="2:13" ht="49.5" x14ac:dyDescent="0.35">
      <c r="B156" s="19" t="s">
        <v>24</v>
      </c>
      <c r="C156" s="20" t="s">
        <v>388</v>
      </c>
      <c r="D156" s="15" t="s">
        <v>182</v>
      </c>
      <c r="E156" s="32">
        <f>3+1+5+4</f>
        <v>13</v>
      </c>
      <c r="F156" s="22">
        <f>41+1</f>
        <v>42</v>
      </c>
      <c r="G156" s="173"/>
      <c r="H156" s="24"/>
      <c r="I156" s="189"/>
      <c r="J156" s="189"/>
      <c r="K156" s="189"/>
      <c r="L156" s="189"/>
      <c r="M156" s="189"/>
    </row>
    <row r="157" spans="2:13" ht="52.5" customHeight="1" x14ac:dyDescent="0.35">
      <c r="B157" s="19" t="s">
        <v>25</v>
      </c>
      <c r="C157" s="20" t="s">
        <v>387</v>
      </c>
      <c r="D157" s="19" t="s">
        <v>18</v>
      </c>
      <c r="E157" s="32">
        <f>388+107+154+133+398+724</f>
        <v>1904</v>
      </c>
      <c r="F157" s="22">
        <v>24</v>
      </c>
      <c r="G157" s="173"/>
      <c r="H157" s="24"/>
      <c r="I157" s="189"/>
      <c r="J157" s="189"/>
      <c r="K157" s="189"/>
      <c r="L157" s="189"/>
      <c r="M157" s="189"/>
    </row>
    <row r="158" spans="2:13" ht="52.5" customHeight="1" x14ac:dyDescent="0.35">
      <c r="B158" s="19" t="s">
        <v>26</v>
      </c>
      <c r="C158" s="20" t="s">
        <v>386</v>
      </c>
      <c r="D158" s="15" t="s">
        <v>182</v>
      </c>
      <c r="E158" s="32">
        <f>388+107+154+133+398+724</f>
        <v>1904</v>
      </c>
      <c r="F158" s="22">
        <f>48+1</f>
        <v>49</v>
      </c>
      <c r="G158" s="173"/>
      <c r="H158" s="24"/>
      <c r="I158" s="189"/>
      <c r="J158" s="189"/>
      <c r="K158" s="189"/>
      <c r="L158" s="189"/>
      <c r="M158" s="189"/>
    </row>
    <row r="159" spans="2:13" ht="49.5" x14ac:dyDescent="0.35">
      <c r="B159" s="19" t="s">
        <v>27</v>
      </c>
      <c r="C159" s="20" t="s">
        <v>385</v>
      </c>
      <c r="D159" s="19" t="s">
        <v>18</v>
      </c>
      <c r="E159" s="32">
        <f>1+2</f>
        <v>3</v>
      </c>
      <c r="F159" s="22">
        <v>22</v>
      </c>
      <c r="G159" s="173"/>
      <c r="H159" s="24"/>
      <c r="I159" s="189"/>
      <c r="J159" s="189"/>
      <c r="K159" s="189"/>
      <c r="L159" s="189"/>
      <c r="M159" s="189"/>
    </row>
    <row r="160" spans="2:13" ht="64.5" customHeight="1" x14ac:dyDescent="0.35">
      <c r="B160" s="19" t="s">
        <v>28</v>
      </c>
      <c r="C160" s="20" t="s">
        <v>384</v>
      </c>
      <c r="D160" s="15" t="s">
        <v>182</v>
      </c>
      <c r="E160" s="32">
        <f>1+2</f>
        <v>3</v>
      </c>
      <c r="F160" s="22">
        <f>50+1</f>
        <v>51</v>
      </c>
      <c r="G160" s="173"/>
      <c r="H160" s="24"/>
      <c r="I160" s="189"/>
      <c r="J160" s="189"/>
      <c r="K160" s="189"/>
      <c r="L160" s="189"/>
      <c r="M160" s="189"/>
    </row>
    <row r="161" spans="2:13" ht="49.5" x14ac:dyDescent="0.35">
      <c r="B161" s="19" t="s">
        <v>183</v>
      </c>
      <c r="C161" s="20" t="s">
        <v>383</v>
      </c>
      <c r="D161" s="19" t="s">
        <v>20</v>
      </c>
      <c r="E161" s="32">
        <f>11.741+5.494+6.34+9.115+9.6358+33.867336</f>
        <v>76.19</v>
      </c>
      <c r="F161" s="22">
        <v>19</v>
      </c>
      <c r="G161" s="173"/>
      <c r="H161" s="24"/>
      <c r="I161" s="189"/>
      <c r="J161" s="189"/>
      <c r="K161" s="189"/>
      <c r="L161" s="189"/>
      <c r="M161" s="189"/>
    </row>
    <row r="162" spans="2:13" ht="49.5" x14ac:dyDescent="0.35">
      <c r="B162" s="19" t="s">
        <v>184</v>
      </c>
      <c r="C162" s="20" t="s">
        <v>382</v>
      </c>
      <c r="D162" s="19" t="s">
        <v>20</v>
      </c>
      <c r="E162" s="32">
        <f>11.741+5.494+6.34+9.115+9.6358+33.867336</f>
        <v>76.19</v>
      </c>
      <c r="F162" s="22">
        <f>53+1</f>
        <v>54</v>
      </c>
      <c r="G162" s="173"/>
      <c r="H162" s="24"/>
      <c r="I162" s="189"/>
      <c r="J162" s="189"/>
      <c r="K162" s="189"/>
      <c r="L162" s="189"/>
      <c r="M162" s="189"/>
    </row>
    <row r="163" spans="2:13" ht="49.5" x14ac:dyDescent="0.35">
      <c r="B163" s="19" t="s">
        <v>185</v>
      </c>
      <c r="C163" s="27" t="s">
        <v>381</v>
      </c>
      <c r="D163" s="15" t="s">
        <v>20</v>
      </c>
      <c r="E163" s="33">
        <f>3.62498+18.8998</f>
        <v>22.52</v>
      </c>
      <c r="F163" s="22">
        <v>11</v>
      </c>
      <c r="G163" s="173"/>
      <c r="H163" s="24"/>
      <c r="I163" s="189"/>
      <c r="J163" s="189"/>
      <c r="K163" s="189"/>
      <c r="L163" s="189"/>
      <c r="M163" s="189"/>
    </row>
    <row r="164" spans="2:13" ht="49.5" x14ac:dyDescent="0.35">
      <c r="B164" s="19" t="s">
        <v>186</v>
      </c>
      <c r="C164" s="27" t="s">
        <v>380</v>
      </c>
      <c r="D164" s="19" t="s">
        <v>20</v>
      </c>
      <c r="E164" s="33">
        <f>3.62498+18.8998</f>
        <v>22.52</v>
      </c>
      <c r="F164" s="22">
        <f>61+1</f>
        <v>62</v>
      </c>
      <c r="G164" s="173"/>
      <c r="H164" s="24"/>
      <c r="I164" s="189"/>
      <c r="J164" s="189"/>
      <c r="K164" s="189"/>
      <c r="L164" s="189"/>
      <c r="M164" s="189"/>
    </row>
    <row r="165" spans="2:13" ht="49.5" x14ac:dyDescent="0.35">
      <c r="B165" s="19" t="s">
        <v>187</v>
      </c>
      <c r="C165" s="27" t="s">
        <v>379</v>
      </c>
      <c r="D165" s="15" t="s">
        <v>20</v>
      </c>
      <c r="E165" s="33">
        <f>12.13601</f>
        <v>12.14</v>
      </c>
      <c r="F165" s="22">
        <v>67</v>
      </c>
      <c r="G165" s="173"/>
      <c r="H165" s="24"/>
      <c r="I165" s="189"/>
      <c r="J165" s="189"/>
      <c r="K165" s="189"/>
      <c r="L165" s="189"/>
      <c r="M165" s="189"/>
    </row>
    <row r="166" spans="2:13" ht="53.45" customHeight="1" x14ac:dyDescent="0.35">
      <c r="B166" s="19" t="s">
        <v>188</v>
      </c>
      <c r="C166" s="27" t="s">
        <v>378</v>
      </c>
      <c r="D166" s="19" t="s">
        <v>20</v>
      </c>
      <c r="E166" s="33">
        <f>12.13601</f>
        <v>12.14</v>
      </c>
      <c r="F166" s="22">
        <f>5+1</f>
        <v>6</v>
      </c>
      <c r="G166" s="173"/>
      <c r="H166" s="24"/>
      <c r="I166" s="189"/>
      <c r="J166" s="189"/>
      <c r="K166" s="189"/>
      <c r="L166" s="189"/>
      <c r="M166" s="189"/>
    </row>
    <row r="167" spans="2:13" ht="49.5" x14ac:dyDescent="0.35">
      <c r="B167" s="19" t="s">
        <v>189</v>
      </c>
      <c r="C167" s="27" t="s">
        <v>408</v>
      </c>
      <c r="D167" s="15" t="s">
        <v>20</v>
      </c>
      <c r="E167" s="33">
        <f>11.20897+27.063572</f>
        <v>38.270000000000003</v>
      </c>
      <c r="F167" s="22">
        <v>19</v>
      </c>
      <c r="G167" s="173"/>
      <c r="H167" s="24"/>
      <c r="I167" s="189"/>
      <c r="J167" s="189"/>
      <c r="K167" s="189"/>
      <c r="L167" s="189"/>
      <c r="M167" s="189"/>
    </row>
    <row r="168" spans="2:13" ht="49.5" x14ac:dyDescent="0.35">
      <c r="B168" s="19" t="s">
        <v>190</v>
      </c>
      <c r="C168" s="27" t="s">
        <v>409</v>
      </c>
      <c r="D168" s="19" t="s">
        <v>20</v>
      </c>
      <c r="E168" s="33">
        <f>11.20897+27.063572</f>
        <v>38.270000000000003</v>
      </c>
      <c r="F168" s="22">
        <f>53+1</f>
        <v>54</v>
      </c>
      <c r="G168" s="173"/>
      <c r="H168" s="24"/>
      <c r="I168" s="189"/>
      <c r="J168" s="189"/>
      <c r="K168" s="189"/>
      <c r="L168" s="189"/>
      <c r="M168" s="189"/>
    </row>
    <row r="169" spans="2:13" ht="49.5" x14ac:dyDescent="0.35">
      <c r="B169" s="15" t="s">
        <v>191</v>
      </c>
      <c r="C169" s="27" t="s">
        <v>411</v>
      </c>
      <c r="D169" s="15" t="s">
        <v>20</v>
      </c>
      <c r="E169" s="33">
        <f>6.547+27.063572</f>
        <v>33.61</v>
      </c>
      <c r="F169" s="22">
        <v>13</v>
      </c>
      <c r="G169" s="173"/>
      <c r="H169" s="24"/>
      <c r="I169" s="189"/>
      <c r="J169" s="189"/>
      <c r="K169" s="189"/>
      <c r="L169" s="189"/>
      <c r="M169" s="189"/>
    </row>
    <row r="170" spans="2:13" ht="49.5" x14ac:dyDescent="0.35">
      <c r="B170" s="15" t="s">
        <v>192</v>
      </c>
      <c r="C170" s="27" t="s">
        <v>410</v>
      </c>
      <c r="D170" s="19" t="s">
        <v>20</v>
      </c>
      <c r="E170" s="33">
        <f>6.547+27.063572</f>
        <v>33.61</v>
      </c>
      <c r="F170" s="22">
        <f>59+1</f>
        <v>60</v>
      </c>
      <c r="G170" s="173"/>
      <c r="H170" s="24"/>
      <c r="I170" s="189"/>
      <c r="J170" s="189"/>
      <c r="K170" s="189"/>
      <c r="L170" s="189"/>
      <c r="M170" s="189"/>
    </row>
    <row r="171" spans="2:13" ht="49.5" x14ac:dyDescent="0.35">
      <c r="B171" s="19" t="s">
        <v>193</v>
      </c>
      <c r="C171" s="27" t="s">
        <v>377</v>
      </c>
      <c r="D171" s="15" t="s">
        <v>182</v>
      </c>
      <c r="E171" s="33">
        <f>30+72</f>
        <v>102</v>
      </c>
      <c r="F171" s="22">
        <v>19</v>
      </c>
      <c r="G171" s="173"/>
      <c r="H171" s="24"/>
      <c r="I171" s="189"/>
      <c r="J171" s="189"/>
      <c r="K171" s="189"/>
      <c r="L171" s="189"/>
      <c r="M171" s="189"/>
    </row>
    <row r="172" spans="2:13" ht="49.5" x14ac:dyDescent="0.35">
      <c r="B172" s="15" t="s">
        <v>194</v>
      </c>
      <c r="C172" s="27" t="s">
        <v>376</v>
      </c>
      <c r="D172" s="15" t="s">
        <v>182</v>
      </c>
      <c r="E172" s="33">
        <f>30+72</f>
        <v>102</v>
      </c>
      <c r="F172" s="22">
        <f>53+1</f>
        <v>54</v>
      </c>
      <c r="G172" s="173"/>
      <c r="H172" s="24"/>
      <c r="I172" s="189"/>
      <c r="J172" s="189"/>
      <c r="K172" s="189"/>
      <c r="L172" s="189"/>
      <c r="M172" s="189"/>
    </row>
    <row r="173" spans="2:13" ht="25.5" customHeight="1" x14ac:dyDescent="0.35">
      <c r="B173" s="255" t="s">
        <v>9</v>
      </c>
      <c r="C173" s="255"/>
      <c r="D173" s="255"/>
      <c r="E173" s="255"/>
      <c r="F173" s="55"/>
      <c r="G173" s="56"/>
      <c r="H173" s="57"/>
      <c r="I173" s="189"/>
      <c r="J173" s="189"/>
      <c r="K173" s="189"/>
      <c r="L173" s="189"/>
      <c r="M173" s="189"/>
    </row>
    <row r="174" spans="2:13" ht="49.5" x14ac:dyDescent="0.35">
      <c r="B174" s="19" t="s">
        <v>21</v>
      </c>
      <c r="C174" s="20" t="s">
        <v>375</v>
      </c>
      <c r="D174" s="19" t="s">
        <v>18</v>
      </c>
      <c r="E174" s="32">
        <v>1</v>
      </c>
      <c r="F174" s="22">
        <v>67</v>
      </c>
      <c r="G174" s="173"/>
      <c r="H174" s="24"/>
      <c r="I174" s="189"/>
      <c r="J174" s="189"/>
      <c r="K174" s="189"/>
      <c r="L174" s="189"/>
      <c r="M174" s="189"/>
    </row>
    <row r="175" spans="2:13" ht="49.5" x14ac:dyDescent="0.35">
      <c r="B175" s="19" t="s">
        <v>22</v>
      </c>
      <c r="C175" s="20" t="s">
        <v>374</v>
      </c>
      <c r="D175" s="15" t="s">
        <v>182</v>
      </c>
      <c r="E175" s="32">
        <v>1</v>
      </c>
      <c r="F175" s="22">
        <f>5+1</f>
        <v>6</v>
      </c>
      <c r="G175" s="173"/>
      <c r="H175" s="24"/>
      <c r="I175" s="189"/>
      <c r="J175" s="189"/>
      <c r="K175" s="189"/>
      <c r="L175" s="189"/>
      <c r="M175" s="189"/>
    </row>
    <row r="176" spans="2:13" ht="49.5" x14ac:dyDescent="0.35">
      <c r="B176" s="19" t="s">
        <v>23</v>
      </c>
      <c r="C176" s="20" t="s">
        <v>373</v>
      </c>
      <c r="D176" s="19" t="s">
        <v>18</v>
      </c>
      <c r="E176" s="32">
        <f>8+17</f>
        <v>25</v>
      </c>
      <c r="F176" s="22">
        <v>69</v>
      </c>
      <c r="G176" s="173"/>
      <c r="H176" s="24"/>
      <c r="I176" s="189"/>
      <c r="J176" s="189"/>
      <c r="K176" s="189"/>
      <c r="L176" s="189"/>
      <c r="M176" s="189"/>
    </row>
    <row r="177" spans="2:13" ht="49.5" x14ac:dyDescent="0.35">
      <c r="B177" s="19" t="s">
        <v>24</v>
      </c>
      <c r="C177" s="20" t="s">
        <v>372</v>
      </c>
      <c r="D177" s="15" t="s">
        <v>182</v>
      </c>
      <c r="E177" s="32">
        <f>8+17</f>
        <v>25</v>
      </c>
      <c r="F177" s="22">
        <f>3+1</f>
        <v>4</v>
      </c>
      <c r="G177" s="173"/>
      <c r="H177" s="24"/>
      <c r="I177" s="189"/>
      <c r="J177" s="189"/>
      <c r="K177" s="189"/>
      <c r="L177" s="189"/>
      <c r="M177" s="189"/>
    </row>
    <row r="178" spans="2:13" ht="25.5" customHeight="1" x14ac:dyDescent="0.35">
      <c r="B178" s="255" t="s">
        <v>10</v>
      </c>
      <c r="C178" s="255"/>
      <c r="D178" s="255"/>
      <c r="E178" s="255"/>
      <c r="F178" s="87"/>
      <c r="G178" s="88"/>
      <c r="H178" s="89"/>
      <c r="I178" s="189"/>
      <c r="J178" s="189"/>
      <c r="K178" s="189"/>
      <c r="L178" s="189"/>
      <c r="M178" s="189"/>
    </row>
    <row r="179" spans="2:13" ht="49.5" x14ac:dyDescent="0.35">
      <c r="B179" s="19">
        <v>1</v>
      </c>
      <c r="C179" s="20" t="s">
        <v>228</v>
      </c>
      <c r="D179" s="19" t="s">
        <v>42</v>
      </c>
      <c r="E179" s="21">
        <v>1131.9100000000001</v>
      </c>
      <c r="F179" s="39">
        <v>73</v>
      </c>
      <c r="G179" s="173"/>
      <c r="H179" s="24"/>
      <c r="I179" s="189"/>
      <c r="J179" s="189"/>
      <c r="K179" s="189"/>
      <c r="L179" s="189"/>
      <c r="M179" s="189"/>
    </row>
    <row r="180" spans="2:13" x14ac:dyDescent="0.35">
      <c r="B180" s="19">
        <v>2</v>
      </c>
      <c r="C180" s="20" t="s">
        <v>400</v>
      </c>
      <c r="D180" s="19" t="s">
        <v>42</v>
      </c>
      <c r="E180" s="32">
        <v>46.3</v>
      </c>
      <c r="F180" s="39">
        <v>73</v>
      </c>
      <c r="G180" s="173"/>
      <c r="H180" s="24"/>
      <c r="I180" s="189"/>
      <c r="J180" s="189"/>
      <c r="K180" s="189"/>
      <c r="L180" s="189"/>
      <c r="M180" s="189"/>
    </row>
    <row r="181" spans="2:13" ht="57" customHeight="1" x14ac:dyDescent="0.35">
      <c r="B181" s="19">
        <v>3</v>
      </c>
      <c r="C181" s="20" t="s">
        <v>229</v>
      </c>
      <c r="D181" s="19" t="s">
        <v>42</v>
      </c>
      <c r="E181" s="21">
        <v>218.01</v>
      </c>
      <c r="F181" s="39">
        <v>73</v>
      </c>
      <c r="G181" s="173"/>
      <c r="H181" s="24"/>
      <c r="I181" s="189"/>
      <c r="J181" s="189"/>
      <c r="K181" s="189"/>
      <c r="L181" s="189"/>
      <c r="M181" s="189"/>
    </row>
    <row r="182" spans="2:13" x14ac:dyDescent="0.35">
      <c r="B182" s="19">
        <v>4</v>
      </c>
      <c r="C182" s="20" t="s">
        <v>283</v>
      </c>
      <c r="D182" s="19" t="s">
        <v>42</v>
      </c>
      <c r="E182" s="32">
        <v>220.72</v>
      </c>
      <c r="F182" s="39">
        <v>73</v>
      </c>
      <c r="G182" s="173"/>
      <c r="H182" s="24"/>
      <c r="I182" s="189"/>
      <c r="J182" s="189"/>
      <c r="K182" s="189"/>
      <c r="L182" s="189"/>
      <c r="M182" s="189"/>
    </row>
    <row r="183" spans="2:13" x14ac:dyDescent="0.35">
      <c r="B183" s="19">
        <v>5</v>
      </c>
      <c r="C183" s="20" t="s">
        <v>284</v>
      </c>
      <c r="D183" s="19" t="s">
        <v>42</v>
      </c>
      <c r="E183" s="32">
        <v>37.82</v>
      </c>
      <c r="F183" s="39">
        <v>73</v>
      </c>
      <c r="G183" s="173"/>
      <c r="H183" s="24"/>
      <c r="I183" s="189"/>
      <c r="J183" s="189"/>
      <c r="K183" s="189"/>
      <c r="L183" s="189"/>
      <c r="M183" s="189"/>
    </row>
    <row r="184" spans="2:13" ht="37.5" customHeight="1" x14ac:dyDescent="0.35">
      <c r="B184" s="19">
        <v>6</v>
      </c>
      <c r="C184" s="20" t="s">
        <v>230</v>
      </c>
      <c r="D184" s="19" t="s">
        <v>42</v>
      </c>
      <c r="E184" s="32">
        <f>2.41214</f>
        <v>2.41</v>
      </c>
      <c r="F184" s="39">
        <v>73</v>
      </c>
      <c r="G184" s="173"/>
      <c r="H184" s="24"/>
      <c r="I184" s="189"/>
      <c r="J184" s="189"/>
      <c r="K184" s="189"/>
      <c r="L184" s="189"/>
      <c r="M184" s="189"/>
    </row>
    <row r="185" spans="2:13" x14ac:dyDescent="0.35">
      <c r="B185" s="19">
        <v>7</v>
      </c>
      <c r="C185" s="20" t="s">
        <v>231</v>
      </c>
      <c r="D185" s="19" t="s">
        <v>42</v>
      </c>
      <c r="E185" s="32">
        <f>13.2+0.63774019</f>
        <v>13.84</v>
      </c>
      <c r="F185" s="39">
        <v>73</v>
      </c>
      <c r="G185" s="173"/>
      <c r="H185" s="24"/>
      <c r="I185" s="189"/>
      <c r="J185" s="189"/>
      <c r="K185" s="189"/>
      <c r="L185" s="189"/>
      <c r="M185" s="189"/>
    </row>
    <row r="186" spans="2:13" x14ac:dyDescent="0.35">
      <c r="B186" s="19">
        <v>8</v>
      </c>
      <c r="C186" s="20" t="s">
        <v>232</v>
      </c>
      <c r="D186" s="19" t="s">
        <v>42</v>
      </c>
      <c r="E186" s="32">
        <f>2.281+1.309+1.28+4.53063+0.41214+0.212121</f>
        <v>10.02</v>
      </c>
      <c r="F186" s="39">
        <v>73</v>
      </c>
      <c r="G186" s="173"/>
      <c r="H186" s="24"/>
      <c r="I186" s="189"/>
      <c r="J186" s="189"/>
      <c r="K186" s="189"/>
      <c r="L186" s="189"/>
      <c r="M186" s="189"/>
    </row>
    <row r="187" spans="2:13" ht="49.5" x14ac:dyDescent="0.4">
      <c r="B187" s="19">
        <v>9</v>
      </c>
      <c r="C187" s="20" t="s">
        <v>285</v>
      </c>
      <c r="D187" s="19" t="s">
        <v>42</v>
      </c>
      <c r="E187" s="32">
        <v>6.31</v>
      </c>
      <c r="F187" s="39">
        <v>73</v>
      </c>
      <c r="G187" s="173"/>
      <c r="H187" s="24"/>
      <c r="I187" s="189"/>
      <c r="J187" s="189"/>
      <c r="K187" s="193"/>
      <c r="L187" s="189"/>
      <c r="M187" s="189"/>
    </row>
    <row r="188" spans="2:13" ht="48.75" customHeight="1" x14ac:dyDescent="0.35">
      <c r="B188" s="19">
        <v>10</v>
      </c>
      <c r="C188" s="20" t="s">
        <v>413</v>
      </c>
      <c r="D188" s="19" t="s">
        <v>42</v>
      </c>
      <c r="E188" s="32">
        <v>1.5</v>
      </c>
      <c r="F188" s="39">
        <v>73</v>
      </c>
      <c r="G188" s="173"/>
      <c r="H188" s="24"/>
      <c r="I188" s="189"/>
      <c r="J188" s="189"/>
      <c r="K188" s="189"/>
      <c r="L188" s="189"/>
      <c r="M188" s="189"/>
    </row>
    <row r="189" spans="2:13" ht="25.5" customHeight="1" x14ac:dyDescent="0.35">
      <c r="B189" s="255" t="s">
        <v>11</v>
      </c>
      <c r="C189" s="255"/>
      <c r="D189" s="255"/>
      <c r="E189" s="255"/>
      <c r="F189" s="55"/>
      <c r="G189" s="56"/>
      <c r="H189" s="57"/>
      <c r="I189" s="189"/>
      <c r="J189" s="189"/>
      <c r="K189" s="189"/>
      <c r="L189" s="189"/>
      <c r="M189" s="189"/>
    </row>
    <row r="190" spans="2:13" ht="49.5" x14ac:dyDescent="0.35">
      <c r="B190" s="19" t="s">
        <v>21</v>
      </c>
      <c r="C190" s="20" t="s">
        <v>233</v>
      </c>
      <c r="D190" s="19" t="s">
        <v>18</v>
      </c>
      <c r="E190" s="32">
        <v>1</v>
      </c>
      <c r="F190" s="39">
        <v>73</v>
      </c>
      <c r="G190" s="173"/>
      <c r="H190" s="24"/>
      <c r="I190" s="189"/>
      <c r="J190" s="189"/>
      <c r="K190" s="189"/>
      <c r="L190" s="189"/>
      <c r="M190" s="189"/>
    </row>
    <row r="191" spans="2:13" ht="57" customHeight="1" x14ac:dyDescent="0.35">
      <c r="B191" s="19" t="s">
        <v>22</v>
      </c>
      <c r="C191" s="20" t="s">
        <v>234</v>
      </c>
      <c r="D191" s="19" t="s">
        <v>18</v>
      </c>
      <c r="E191" s="32">
        <v>1</v>
      </c>
      <c r="F191" s="39">
        <v>73</v>
      </c>
      <c r="G191" s="173"/>
      <c r="H191" s="24"/>
      <c r="I191" s="189"/>
      <c r="J191" s="189"/>
      <c r="K191" s="189"/>
      <c r="L191" s="189"/>
      <c r="M191" s="189"/>
    </row>
    <row r="192" spans="2:13" x14ac:dyDescent="0.35">
      <c r="B192" s="19" t="s">
        <v>278</v>
      </c>
      <c r="C192" s="20" t="s">
        <v>235</v>
      </c>
      <c r="D192" s="19" t="s">
        <v>18</v>
      </c>
      <c r="E192" s="32">
        <v>1</v>
      </c>
      <c r="F192" s="39">
        <v>73</v>
      </c>
      <c r="G192" s="173"/>
      <c r="H192" s="24"/>
      <c r="I192" s="189"/>
      <c r="J192" s="189"/>
      <c r="K192" s="189"/>
      <c r="L192" s="189"/>
      <c r="M192" s="189"/>
    </row>
    <row r="193" spans="2:13" ht="51" customHeight="1" x14ac:dyDescent="0.35">
      <c r="B193" s="19">
        <v>2</v>
      </c>
      <c r="C193" s="20" t="s">
        <v>464</v>
      </c>
      <c r="D193" s="19" t="s">
        <v>20</v>
      </c>
      <c r="E193" s="32">
        <f>50.98431</f>
        <v>50.98</v>
      </c>
      <c r="F193" s="39">
        <v>73</v>
      </c>
      <c r="G193" s="173"/>
      <c r="H193" s="24"/>
      <c r="I193" s="189"/>
      <c r="J193" s="189"/>
      <c r="K193" s="189"/>
      <c r="L193" s="189"/>
      <c r="M193" s="189"/>
    </row>
    <row r="194" spans="2:13" x14ac:dyDescent="0.35">
      <c r="B194" s="19">
        <v>3</v>
      </c>
      <c r="C194" s="20" t="s">
        <v>236</v>
      </c>
      <c r="D194" s="19" t="s">
        <v>20</v>
      </c>
      <c r="E194" s="32">
        <f>50.98431</f>
        <v>50.98</v>
      </c>
      <c r="F194" s="39">
        <v>73</v>
      </c>
      <c r="G194" s="173"/>
      <c r="H194" s="24"/>
      <c r="I194" s="189"/>
      <c r="J194" s="189"/>
      <c r="K194" s="189"/>
      <c r="L194" s="189"/>
      <c r="M194" s="189"/>
    </row>
    <row r="195" spans="2:13" ht="48" customHeight="1" x14ac:dyDescent="0.35">
      <c r="B195" s="19">
        <v>4</v>
      </c>
      <c r="C195" s="20" t="s">
        <v>237</v>
      </c>
      <c r="D195" s="19" t="s">
        <v>46</v>
      </c>
      <c r="E195" s="32">
        <v>1</v>
      </c>
      <c r="F195" s="39">
        <v>73</v>
      </c>
      <c r="G195" s="173"/>
      <c r="H195" s="24"/>
      <c r="I195" s="189"/>
      <c r="J195" s="189"/>
      <c r="K195" s="189"/>
      <c r="L195" s="189"/>
      <c r="M195" s="189"/>
    </row>
    <row r="196" spans="2:13" ht="82.5" customHeight="1" x14ac:dyDescent="0.35">
      <c r="B196" s="19">
        <v>5</v>
      </c>
      <c r="C196" s="20" t="s">
        <v>238</v>
      </c>
      <c r="D196" s="19" t="s">
        <v>20</v>
      </c>
      <c r="E196" s="32">
        <f>50.98431</f>
        <v>50.98</v>
      </c>
      <c r="F196" s="39">
        <v>73</v>
      </c>
      <c r="G196" s="173"/>
      <c r="H196" s="24"/>
      <c r="I196" s="189"/>
      <c r="J196" s="189"/>
      <c r="K196" s="189"/>
      <c r="L196" s="189"/>
      <c r="M196" s="189"/>
    </row>
    <row r="197" spans="2:13" ht="297.60000000000002" customHeight="1" x14ac:dyDescent="0.35">
      <c r="B197" s="19">
        <v>6</v>
      </c>
      <c r="C197" s="20" t="s">
        <v>465</v>
      </c>
      <c r="D197" s="24" t="s">
        <v>287</v>
      </c>
      <c r="E197" s="24">
        <v>1</v>
      </c>
      <c r="F197" s="206">
        <v>73</v>
      </c>
      <c r="G197" s="207">
        <v>53990</v>
      </c>
      <c r="H197" s="24">
        <f t="shared" ref="H190:H197" si="0">E197*F197*G197</f>
        <v>3941270</v>
      </c>
      <c r="I197" s="189"/>
      <c r="J197" s="194"/>
      <c r="K197" s="189"/>
      <c r="L197" s="189"/>
      <c r="M197" s="189"/>
    </row>
    <row r="198" spans="2:13" ht="26.25" x14ac:dyDescent="0.35">
      <c r="B198" s="246" t="s">
        <v>12</v>
      </c>
      <c r="C198" s="246"/>
      <c r="D198" s="246"/>
      <c r="E198" s="246"/>
      <c r="F198" s="55"/>
      <c r="G198" s="56"/>
      <c r="H198" s="57"/>
      <c r="I198" s="189"/>
      <c r="J198" s="189"/>
      <c r="K198" s="189"/>
      <c r="L198" s="189"/>
      <c r="M198" s="189"/>
    </row>
    <row r="199" spans="2:13" ht="25.5" customHeight="1" x14ac:dyDescent="0.35">
      <c r="B199" s="255" t="s">
        <v>13</v>
      </c>
      <c r="C199" s="255"/>
      <c r="D199" s="255"/>
      <c r="E199" s="255"/>
      <c r="F199" s="55"/>
      <c r="G199" s="56"/>
      <c r="H199" s="57"/>
      <c r="I199" s="189"/>
      <c r="J199" s="189"/>
      <c r="K199" s="189"/>
      <c r="L199" s="189"/>
      <c r="M199" s="189"/>
    </row>
    <row r="200" spans="2:13" ht="33.75" customHeight="1" x14ac:dyDescent="0.35">
      <c r="B200" s="19">
        <v>1</v>
      </c>
      <c r="C200" s="20" t="s">
        <v>239</v>
      </c>
      <c r="D200" s="19" t="s">
        <v>47</v>
      </c>
      <c r="E200" s="23">
        <v>95.29</v>
      </c>
      <c r="F200" s="39">
        <v>73</v>
      </c>
      <c r="G200" s="173"/>
      <c r="H200" s="24"/>
      <c r="I200" s="189"/>
      <c r="J200" s="189"/>
      <c r="K200" s="189"/>
      <c r="L200" s="189"/>
      <c r="M200" s="189"/>
    </row>
    <row r="201" spans="2:13" ht="27.75" x14ac:dyDescent="0.35">
      <c r="B201" s="19">
        <v>2</v>
      </c>
      <c r="C201" s="20" t="s">
        <v>240</v>
      </c>
      <c r="D201" s="19" t="s">
        <v>47</v>
      </c>
      <c r="E201" s="23">
        <v>6.43</v>
      </c>
      <c r="F201" s="39">
        <v>73</v>
      </c>
      <c r="G201" s="173"/>
      <c r="H201" s="24"/>
      <c r="I201" s="189"/>
      <c r="J201" s="189"/>
      <c r="K201" s="189"/>
      <c r="L201" s="189"/>
      <c r="M201" s="189"/>
    </row>
    <row r="202" spans="2:13" ht="25.5" customHeight="1" x14ac:dyDescent="0.35">
      <c r="B202" s="255" t="s">
        <v>14</v>
      </c>
      <c r="C202" s="255"/>
      <c r="D202" s="255"/>
      <c r="E202" s="255"/>
      <c r="F202" s="55"/>
      <c r="G202" s="56"/>
      <c r="H202" s="57"/>
      <c r="I202" s="189"/>
      <c r="J202" s="189"/>
      <c r="K202" s="189"/>
      <c r="L202" s="189"/>
      <c r="M202" s="189"/>
    </row>
    <row r="203" spans="2:13" ht="26.25" x14ac:dyDescent="0.35">
      <c r="B203" s="48" t="s">
        <v>33</v>
      </c>
      <c r="C203" s="254" t="s">
        <v>29</v>
      </c>
      <c r="D203" s="254"/>
      <c r="E203" s="254"/>
      <c r="F203" s="55"/>
      <c r="G203" s="56"/>
      <c r="H203" s="57"/>
      <c r="I203" s="189"/>
      <c r="J203" s="189"/>
      <c r="K203" s="189"/>
      <c r="L203" s="189"/>
      <c r="M203" s="189"/>
    </row>
    <row r="204" spans="2:13" x14ac:dyDescent="0.35">
      <c r="B204" s="19">
        <v>1</v>
      </c>
      <c r="C204" s="20" t="s">
        <v>241</v>
      </c>
      <c r="D204" s="19" t="s">
        <v>20</v>
      </c>
      <c r="E204" s="23">
        <f>0.231+0.594+0.295+0.054+0.44774</f>
        <v>1.62</v>
      </c>
      <c r="F204" s="39">
        <v>73</v>
      </c>
      <c r="G204" s="173"/>
      <c r="H204" s="24"/>
      <c r="I204" s="189"/>
      <c r="J204" s="189"/>
      <c r="K204" s="189"/>
      <c r="L204" s="189"/>
      <c r="M204" s="189"/>
    </row>
    <row r="205" spans="2:13" ht="25.5" customHeight="1" x14ac:dyDescent="0.35">
      <c r="B205" s="48" t="s">
        <v>34</v>
      </c>
      <c r="C205" s="254" t="s">
        <v>30</v>
      </c>
      <c r="D205" s="254"/>
      <c r="E205" s="254"/>
      <c r="F205" s="55"/>
      <c r="G205" s="56"/>
      <c r="H205" s="57"/>
      <c r="I205" s="189"/>
      <c r="J205" s="189"/>
      <c r="K205" s="189"/>
      <c r="L205" s="189"/>
      <c r="M205" s="189"/>
    </row>
    <row r="206" spans="2:13" x14ac:dyDescent="0.35">
      <c r="B206" s="19">
        <v>1</v>
      </c>
      <c r="C206" s="20" t="s">
        <v>242</v>
      </c>
      <c r="D206" s="19" t="s">
        <v>18</v>
      </c>
      <c r="E206" s="22">
        <v>304</v>
      </c>
      <c r="F206" s="39">
        <v>73</v>
      </c>
      <c r="G206" s="173"/>
      <c r="H206" s="24"/>
      <c r="I206" s="189"/>
      <c r="J206" s="189"/>
      <c r="K206" s="189"/>
      <c r="L206" s="189"/>
      <c r="M206" s="189"/>
    </row>
    <row r="207" spans="2:13" x14ac:dyDescent="0.35">
      <c r="B207" s="19">
        <v>2</v>
      </c>
      <c r="C207" s="20" t="s">
        <v>243</v>
      </c>
      <c r="D207" s="19" t="s">
        <v>18</v>
      </c>
      <c r="E207" s="22">
        <v>340</v>
      </c>
      <c r="F207" s="39">
        <v>73</v>
      </c>
      <c r="G207" s="173"/>
      <c r="H207" s="24"/>
      <c r="I207" s="189"/>
      <c r="J207" s="189"/>
      <c r="K207" s="189"/>
      <c r="L207" s="189"/>
      <c r="M207" s="189"/>
    </row>
    <row r="208" spans="2:13" ht="27" customHeight="1" x14ac:dyDescent="0.35">
      <c r="B208" s="48" t="s">
        <v>35</v>
      </c>
      <c r="C208" s="254" t="s">
        <v>31</v>
      </c>
      <c r="D208" s="254"/>
      <c r="E208" s="254"/>
      <c r="F208" s="55"/>
      <c r="G208" s="56"/>
      <c r="H208" s="57"/>
      <c r="I208" s="189"/>
      <c r="J208" s="189"/>
      <c r="K208" s="189"/>
      <c r="L208" s="189"/>
      <c r="M208" s="189"/>
    </row>
    <row r="209" spans="1:13" ht="49.5" x14ac:dyDescent="0.35">
      <c r="B209" s="19">
        <v>1</v>
      </c>
      <c r="C209" s="20" t="s">
        <v>244</v>
      </c>
      <c r="D209" s="28" t="s">
        <v>37</v>
      </c>
      <c r="E209" s="22">
        <v>93</v>
      </c>
      <c r="F209" s="39">
        <v>73</v>
      </c>
      <c r="G209" s="173"/>
      <c r="H209" s="24"/>
      <c r="I209" s="189"/>
      <c r="J209" s="189"/>
      <c r="K209" s="189"/>
      <c r="L209" s="189"/>
      <c r="M209" s="189"/>
    </row>
    <row r="210" spans="1:13" ht="26.25" x14ac:dyDescent="0.35">
      <c r="B210" s="48" t="s">
        <v>36</v>
      </c>
      <c r="C210" s="254" t="s">
        <v>32</v>
      </c>
      <c r="D210" s="254"/>
      <c r="E210" s="254"/>
      <c r="F210" s="55"/>
      <c r="G210" s="56"/>
      <c r="H210" s="57"/>
      <c r="I210" s="189"/>
      <c r="J210" s="189"/>
      <c r="K210" s="189"/>
      <c r="L210" s="189"/>
      <c r="M210" s="189"/>
    </row>
    <row r="211" spans="1:13" ht="57" customHeight="1" x14ac:dyDescent="0.35">
      <c r="B211" s="19">
        <v>1</v>
      </c>
      <c r="C211" s="20" t="s">
        <v>245</v>
      </c>
      <c r="D211" s="28" t="s">
        <v>37</v>
      </c>
      <c r="E211" s="22">
        <v>154</v>
      </c>
      <c r="F211" s="39">
        <v>73</v>
      </c>
      <c r="G211" s="173"/>
      <c r="H211" s="24"/>
      <c r="I211" s="189"/>
      <c r="J211" s="189"/>
      <c r="K211" s="189"/>
      <c r="L211" s="189"/>
      <c r="M211" s="189"/>
    </row>
    <row r="212" spans="1:13" x14ac:dyDescent="0.35">
      <c r="B212" s="48" t="s">
        <v>439</v>
      </c>
      <c r="C212" s="254" t="s">
        <v>440</v>
      </c>
      <c r="D212" s="254"/>
      <c r="E212" s="254"/>
      <c r="F212" s="39"/>
      <c r="G212" s="23"/>
      <c r="H212" s="24"/>
    </row>
    <row r="213" spans="1:13" ht="57" customHeight="1" x14ac:dyDescent="0.35">
      <c r="B213" s="19">
        <v>1</v>
      </c>
      <c r="C213" s="20" t="s">
        <v>441</v>
      </c>
      <c r="D213" s="28" t="s">
        <v>37</v>
      </c>
      <c r="E213" s="22">
        <v>93</v>
      </c>
      <c r="F213" s="39">
        <v>73</v>
      </c>
      <c r="G213" s="205"/>
      <c r="H213" s="24"/>
    </row>
    <row r="214" spans="1:13" ht="33" customHeight="1" x14ac:dyDescent="0.35">
      <c r="B214" s="256" t="s">
        <v>48</v>
      </c>
      <c r="C214" s="256"/>
      <c r="D214" s="256"/>
      <c r="E214" s="256"/>
      <c r="F214" s="256"/>
      <c r="G214" s="256"/>
      <c r="H214" s="49"/>
      <c r="I214" s="189"/>
      <c r="J214" s="189"/>
      <c r="K214" s="189"/>
      <c r="L214" s="189"/>
      <c r="M214" s="189"/>
    </row>
    <row r="215" spans="1:13" s="76" customFormat="1" ht="174" customHeight="1" x14ac:dyDescent="0.35">
      <c r="A215" s="179"/>
      <c r="B215" s="179" t="s">
        <v>420</v>
      </c>
      <c r="C215" s="179"/>
      <c r="D215" s="179"/>
      <c r="E215" s="179"/>
      <c r="F215" s="179" t="s">
        <v>81</v>
      </c>
      <c r="G215" s="179"/>
      <c r="H215" s="179"/>
      <c r="I215" s="195"/>
      <c r="J215" s="195"/>
      <c r="K215" s="195"/>
      <c r="L215" s="195"/>
      <c r="M215" s="195"/>
    </row>
    <row r="216" spans="1:13" s="76" customFormat="1" x14ac:dyDescent="0.35">
      <c r="A216" s="1"/>
      <c r="B216" s="1" t="s">
        <v>418</v>
      </c>
      <c r="C216" s="1"/>
      <c r="D216" s="1"/>
      <c r="E216" s="1"/>
      <c r="F216" s="1" t="s">
        <v>419</v>
      </c>
      <c r="G216" s="1"/>
      <c r="H216" s="1"/>
      <c r="I216" s="195"/>
      <c r="J216" s="195"/>
      <c r="K216" s="195"/>
      <c r="L216" s="195"/>
      <c r="M216" s="195"/>
    </row>
    <row r="217" spans="1:13" s="50" customFormat="1" x14ac:dyDescent="0.35">
      <c r="E217" s="16"/>
      <c r="F217" s="17"/>
      <c r="G217" s="16"/>
    </row>
    <row r="218" spans="1:13" s="50" customFormat="1" x14ac:dyDescent="0.35">
      <c r="E218" s="16"/>
      <c r="F218" s="17"/>
      <c r="G218" s="16"/>
    </row>
    <row r="219" spans="1:13" s="50" customFormat="1" x14ac:dyDescent="0.35">
      <c r="E219" s="16"/>
      <c r="F219" s="17"/>
      <c r="G219" s="16"/>
    </row>
    <row r="220" spans="1:13" s="50" customFormat="1" x14ac:dyDescent="0.35">
      <c r="E220" s="16"/>
      <c r="F220" s="17"/>
      <c r="G220" s="16"/>
    </row>
    <row r="221" spans="1:13" s="50" customFormat="1" x14ac:dyDescent="0.35">
      <c r="E221" s="16"/>
      <c r="F221" s="17"/>
      <c r="G221" s="16"/>
    </row>
    <row r="222" spans="1:13" s="50" customFormat="1" x14ac:dyDescent="0.35">
      <c r="E222" s="16"/>
      <c r="F222" s="17"/>
      <c r="G222" s="16"/>
    </row>
    <row r="223" spans="1:13" s="50" customFormat="1" x14ac:dyDescent="0.35">
      <c r="E223" s="16"/>
      <c r="F223" s="17"/>
      <c r="G223" s="16"/>
    </row>
    <row r="224" spans="1:13" s="50" customFormat="1" x14ac:dyDescent="0.35">
      <c r="E224" s="16"/>
      <c r="F224" s="17"/>
      <c r="G224" s="16"/>
    </row>
    <row r="225" spans="5:7" s="50" customFormat="1" x14ac:dyDescent="0.35">
      <c r="E225" s="16"/>
      <c r="F225" s="17"/>
      <c r="G225" s="16"/>
    </row>
    <row r="226" spans="5:7" s="50" customFormat="1" x14ac:dyDescent="0.35">
      <c r="E226" s="16"/>
      <c r="F226" s="17"/>
      <c r="G226" s="16"/>
    </row>
    <row r="227" spans="5:7" s="50" customFormat="1" x14ac:dyDescent="0.35">
      <c r="E227" s="16"/>
      <c r="F227" s="17"/>
      <c r="G227" s="16"/>
    </row>
    <row r="228" spans="5:7" s="50" customFormat="1" x14ac:dyDescent="0.35">
      <c r="E228" s="16"/>
      <c r="F228" s="17"/>
      <c r="G228" s="16"/>
    </row>
    <row r="229" spans="5:7" s="50" customFormat="1" x14ac:dyDescent="0.35">
      <c r="E229" s="16"/>
      <c r="F229" s="17"/>
      <c r="G229" s="16"/>
    </row>
    <row r="230" spans="5:7" s="50" customFormat="1" x14ac:dyDescent="0.35">
      <c r="E230" s="16"/>
      <c r="F230" s="17"/>
      <c r="G230" s="16"/>
    </row>
    <row r="231" spans="5:7" s="50" customFormat="1" x14ac:dyDescent="0.35">
      <c r="E231" s="16"/>
      <c r="F231" s="17"/>
      <c r="G231" s="16"/>
    </row>
    <row r="232" spans="5:7" s="50" customFormat="1" x14ac:dyDescent="0.35">
      <c r="E232" s="16"/>
      <c r="F232" s="17"/>
      <c r="G232" s="16"/>
    </row>
    <row r="233" spans="5:7" s="50" customFormat="1" x14ac:dyDescent="0.35">
      <c r="E233" s="16"/>
      <c r="F233" s="17"/>
      <c r="G233" s="16"/>
    </row>
    <row r="234" spans="5:7" s="50" customFormat="1" x14ac:dyDescent="0.35">
      <c r="E234" s="16"/>
      <c r="F234" s="17"/>
      <c r="G234" s="16"/>
    </row>
    <row r="235" spans="5:7" s="50" customFormat="1" x14ac:dyDescent="0.35">
      <c r="E235" s="16"/>
      <c r="F235" s="17"/>
      <c r="G235" s="16"/>
    </row>
    <row r="236" spans="5:7" s="50" customFormat="1" x14ac:dyDescent="0.35">
      <c r="E236" s="16"/>
      <c r="F236" s="17"/>
      <c r="G236" s="16"/>
    </row>
    <row r="237" spans="5:7" s="50" customFormat="1" x14ac:dyDescent="0.35">
      <c r="E237" s="16"/>
      <c r="F237" s="17"/>
      <c r="G237" s="16"/>
    </row>
    <row r="238" spans="5:7" s="50" customFormat="1" x14ac:dyDescent="0.35">
      <c r="E238" s="16"/>
      <c r="F238" s="17"/>
      <c r="G238" s="16"/>
    </row>
    <row r="239" spans="5:7" s="50" customFormat="1" x14ac:dyDescent="0.35">
      <c r="E239" s="16"/>
      <c r="F239" s="17"/>
      <c r="G239" s="16"/>
    </row>
    <row r="240" spans="5:7" s="50" customFormat="1" x14ac:dyDescent="0.35">
      <c r="E240" s="16"/>
      <c r="F240" s="17"/>
      <c r="G240" s="16"/>
    </row>
    <row r="241" spans="5:7" s="50" customFormat="1" ht="45" customHeight="1" x14ac:dyDescent="0.35">
      <c r="E241" s="16"/>
      <c r="F241" s="17"/>
      <c r="G241" s="16"/>
    </row>
    <row r="242" spans="5:7" s="50" customFormat="1" ht="45" customHeight="1" x14ac:dyDescent="0.35">
      <c r="E242" s="16"/>
      <c r="F242" s="17"/>
      <c r="G242" s="16"/>
    </row>
    <row r="243" spans="5:7" s="50" customFormat="1" ht="45" customHeight="1" x14ac:dyDescent="0.35">
      <c r="E243" s="16"/>
      <c r="F243" s="17"/>
      <c r="G243" s="16"/>
    </row>
    <row r="244" spans="5:7" s="50" customFormat="1" ht="45" customHeight="1" x14ac:dyDescent="0.35">
      <c r="E244" s="16"/>
      <c r="F244" s="17"/>
      <c r="G244" s="16"/>
    </row>
    <row r="245" spans="5:7" s="50" customFormat="1" ht="45" customHeight="1" x14ac:dyDescent="0.35">
      <c r="E245" s="16"/>
      <c r="F245" s="17"/>
      <c r="G245" s="16"/>
    </row>
    <row r="246" spans="5:7" s="50" customFormat="1" ht="45" customHeight="1" x14ac:dyDescent="0.35">
      <c r="E246" s="16"/>
      <c r="F246" s="17"/>
      <c r="G246" s="16"/>
    </row>
    <row r="247" spans="5:7" s="50" customFormat="1" ht="45" customHeight="1" x14ac:dyDescent="0.35">
      <c r="E247" s="16"/>
      <c r="F247" s="17"/>
      <c r="G247" s="16"/>
    </row>
    <row r="248" spans="5:7" s="50" customFormat="1" ht="45" customHeight="1" x14ac:dyDescent="0.35">
      <c r="E248" s="16"/>
      <c r="F248" s="17"/>
      <c r="G248" s="16"/>
    </row>
    <row r="249" spans="5:7" s="50" customFormat="1" ht="45" customHeight="1" x14ac:dyDescent="0.35">
      <c r="E249" s="16"/>
      <c r="F249" s="17"/>
      <c r="G249" s="16"/>
    </row>
    <row r="250" spans="5:7" s="50" customFormat="1" ht="45" customHeight="1" x14ac:dyDescent="0.35">
      <c r="E250" s="16"/>
      <c r="F250" s="17"/>
      <c r="G250" s="16"/>
    </row>
    <row r="251" spans="5:7" s="50" customFormat="1" ht="45" customHeight="1" x14ac:dyDescent="0.35">
      <c r="E251" s="16"/>
      <c r="F251" s="17"/>
      <c r="G251" s="16"/>
    </row>
    <row r="252" spans="5:7" s="50" customFormat="1" ht="45" customHeight="1" x14ac:dyDescent="0.35">
      <c r="E252" s="16"/>
      <c r="F252" s="17"/>
      <c r="G252" s="16"/>
    </row>
    <row r="253" spans="5:7" s="50" customFormat="1" ht="45" customHeight="1" x14ac:dyDescent="0.35">
      <c r="E253" s="16"/>
      <c r="F253" s="17"/>
      <c r="G253" s="16"/>
    </row>
    <row r="254" spans="5:7" s="50" customFormat="1" ht="45" customHeight="1" x14ac:dyDescent="0.35">
      <c r="E254" s="16"/>
      <c r="F254" s="17"/>
      <c r="G254" s="16"/>
    </row>
    <row r="255" spans="5:7" s="50" customFormat="1" ht="45" customHeight="1" x14ac:dyDescent="0.35">
      <c r="E255" s="16"/>
      <c r="F255" s="17"/>
      <c r="G255" s="16"/>
    </row>
    <row r="256" spans="5:7" s="50" customFormat="1" ht="45" customHeight="1" x14ac:dyDescent="0.35">
      <c r="E256" s="16"/>
      <c r="F256" s="17"/>
      <c r="G256" s="16"/>
    </row>
    <row r="257" spans="5:7" s="50" customFormat="1" x14ac:dyDescent="0.35">
      <c r="E257" s="16"/>
      <c r="F257" s="17"/>
      <c r="G257" s="16"/>
    </row>
    <row r="258" spans="5:7" s="50" customFormat="1" x14ac:dyDescent="0.35">
      <c r="E258" s="16"/>
      <c r="F258" s="17"/>
      <c r="G258" s="16"/>
    </row>
    <row r="259" spans="5:7" s="50" customFormat="1" x14ac:dyDescent="0.35">
      <c r="E259" s="16"/>
      <c r="F259" s="17"/>
      <c r="G259" s="16"/>
    </row>
    <row r="260" spans="5:7" s="50" customFormat="1" x14ac:dyDescent="0.35">
      <c r="E260" s="16"/>
      <c r="F260" s="17"/>
      <c r="G260" s="16"/>
    </row>
    <row r="261" spans="5:7" s="50" customFormat="1" x14ac:dyDescent="0.35">
      <c r="E261" s="16"/>
      <c r="F261" s="17"/>
      <c r="G261" s="16"/>
    </row>
    <row r="262" spans="5:7" s="50" customFormat="1" x14ac:dyDescent="0.35">
      <c r="E262" s="16"/>
      <c r="F262" s="17"/>
      <c r="G262" s="16"/>
    </row>
    <row r="263" spans="5:7" s="50" customFormat="1" x14ac:dyDescent="0.35">
      <c r="E263" s="16"/>
      <c r="F263" s="17"/>
      <c r="G263" s="16"/>
    </row>
    <row r="264" spans="5:7" s="50" customFormat="1" x14ac:dyDescent="0.35">
      <c r="E264" s="16"/>
      <c r="F264" s="17"/>
      <c r="G264" s="16"/>
    </row>
    <row r="265" spans="5:7" s="50" customFormat="1" x14ac:dyDescent="0.35">
      <c r="E265" s="16"/>
      <c r="F265" s="17"/>
      <c r="G265" s="16"/>
    </row>
    <row r="266" spans="5:7" s="50" customFormat="1" x14ac:dyDescent="0.35">
      <c r="E266" s="16"/>
      <c r="F266" s="17"/>
      <c r="G266" s="16"/>
    </row>
    <row r="267" spans="5:7" s="50" customFormat="1" x14ac:dyDescent="0.35">
      <c r="E267" s="16"/>
      <c r="F267" s="17"/>
      <c r="G267" s="16"/>
    </row>
    <row r="268" spans="5:7" s="50" customFormat="1" x14ac:dyDescent="0.35">
      <c r="E268" s="16"/>
      <c r="F268" s="17"/>
      <c r="G268" s="16"/>
    </row>
    <row r="269" spans="5:7" s="50" customFormat="1" x14ac:dyDescent="0.35">
      <c r="E269" s="16"/>
      <c r="F269" s="17"/>
      <c r="G269" s="16"/>
    </row>
    <row r="270" spans="5:7" s="50" customFormat="1" x14ac:dyDescent="0.35">
      <c r="E270" s="16"/>
      <c r="F270" s="17"/>
      <c r="G270" s="16"/>
    </row>
    <row r="271" spans="5:7" s="50" customFormat="1" x14ac:dyDescent="0.35">
      <c r="E271" s="16"/>
      <c r="F271" s="17"/>
      <c r="G271" s="16"/>
    </row>
    <row r="272" spans="5:7" s="50" customFormat="1" x14ac:dyDescent="0.35">
      <c r="E272" s="16"/>
      <c r="F272" s="17"/>
      <c r="G272" s="16"/>
    </row>
    <row r="273" spans="5:7" s="50" customFormat="1" x14ac:dyDescent="0.35">
      <c r="E273" s="16"/>
      <c r="F273" s="17"/>
      <c r="G273" s="16"/>
    </row>
    <row r="274" spans="5:7" s="50" customFormat="1" x14ac:dyDescent="0.35">
      <c r="E274" s="16"/>
      <c r="F274" s="17"/>
      <c r="G274" s="16"/>
    </row>
    <row r="275" spans="5:7" s="50" customFormat="1" x14ac:dyDescent="0.35">
      <c r="E275" s="16"/>
      <c r="F275" s="17"/>
      <c r="G275" s="16"/>
    </row>
    <row r="276" spans="5:7" s="50" customFormat="1" x14ac:dyDescent="0.35">
      <c r="E276" s="16"/>
      <c r="F276" s="17"/>
      <c r="G276" s="16"/>
    </row>
    <row r="277" spans="5:7" s="50" customFormat="1" x14ac:dyDescent="0.35">
      <c r="E277" s="16"/>
      <c r="F277" s="17"/>
      <c r="G277" s="16"/>
    </row>
    <row r="278" spans="5:7" s="50" customFormat="1" x14ac:dyDescent="0.35">
      <c r="E278" s="16"/>
      <c r="F278" s="17"/>
      <c r="G278" s="16"/>
    </row>
    <row r="279" spans="5:7" s="50" customFormat="1" x14ac:dyDescent="0.35">
      <c r="E279" s="16"/>
      <c r="F279" s="17"/>
      <c r="G279" s="16"/>
    </row>
    <row r="280" spans="5:7" s="50" customFormat="1" x14ac:dyDescent="0.35">
      <c r="E280" s="16"/>
      <c r="F280" s="17"/>
      <c r="G280" s="16"/>
    </row>
    <row r="281" spans="5:7" s="50" customFormat="1" x14ac:dyDescent="0.35">
      <c r="E281" s="16"/>
      <c r="F281" s="17"/>
      <c r="G281" s="16"/>
    </row>
    <row r="282" spans="5:7" s="50" customFormat="1" x14ac:dyDescent="0.35">
      <c r="E282" s="16"/>
      <c r="F282" s="17"/>
      <c r="G282" s="16"/>
    </row>
    <row r="283" spans="5:7" s="50" customFormat="1" x14ac:dyDescent="0.35">
      <c r="E283" s="16"/>
      <c r="F283" s="17"/>
      <c r="G283" s="16"/>
    </row>
    <row r="284" spans="5:7" s="50" customFormat="1" x14ac:dyDescent="0.35">
      <c r="E284" s="16"/>
      <c r="F284" s="17"/>
      <c r="G284" s="16"/>
    </row>
    <row r="285" spans="5:7" s="50" customFormat="1" x14ac:dyDescent="0.35">
      <c r="E285" s="16"/>
      <c r="F285" s="17"/>
      <c r="G285" s="16"/>
    </row>
    <row r="286" spans="5:7" s="50" customFormat="1" x14ac:dyDescent="0.35">
      <c r="E286" s="16"/>
      <c r="F286" s="17"/>
      <c r="G286" s="16"/>
    </row>
    <row r="287" spans="5:7" s="50" customFormat="1" x14ac:dyDescent="0.35">
      <c r="E287" s="16"/>
      <c r="F287" s="17"/>
      <c r="G287" s="16"/>
    </row>
    <row r="288" spans="5:7" s="50" customFormat="1" x14ac:dyDescent="0.35">
      <c r="E288" s="16"/>
      <c r="F288" s="17"/>
      <c r="G288" s="16"/>
    </row>
    <row r="289" spans="5:7" s="50" customFormat="1" x14ac:dyDescent="0.35">
      <c r="E289" s="16"/>
      <c r="F289" s="17"/>
      <c r="G289" s="16"/>
    </row>
    <row r="290" spans="5:7" s="50" customFormat="1" x14ac:dyDescent="0.35">
      <c r="E290" s="16"/>
      <c r="F290" s="17"/>
      <c r="G290" s="16"/>
    </row>
    <row r="291" spans="5:7" s="50" customFormat="1" x14ac:dyDescent="0.35">
      <c r="E291" s="16"/>
      <c r="F291" s="17"/>
      <c r="G291" s="16"/>
    </row>
    <row r="292" spans="5:7" s="50" customFormat="1" x14ac:dyDescent="0.35">
      <c r="E292" s="16"/>
      <c r="F292" s="17"/>
      <c r="G292" s="16"/>
    </row>
    <row r="293" spans="5:7" s="50" customFormat="1" x14ac:dyDescent="0.35">
      <c r="E293" s="16"/>
      <c r="F293" s="17"/>
      <c r="G293" s="16"/>
    </row>
    <row r="294" spans="5:7" s="50" customFormat="1" x14ac:dyDescent="0.35">
      <c r="E294" s="16"/>
      <c r="F294" s="17"/>
      <c r="G294" s="16"/>
    </row>
    <row r="295" spans="5:7" s="50" customFormat="1" x14ac:dyDescent="0.35">
      <c r="E295" s="16"/>
      <c r="F295" s="17"/>
      <c r="G295" s="16"/>
    </row>
    <row r="296" spans="5:7" s="50" customFormat="1" x14ac:dyDescent="0.35">
      <c r="E296" s="16"/>
      <c r="F296" s="17"/>
      <c r="G296" s="16"/>
    </row>
    <row r="297" spans="5:7" s="50" customFormat="1" x14ac:dyDescent="0.35">
      <c r="E297" s="16"/>
      <c r="F297" s="17"/>
      <c r="G297" s="16"/>
    </row>
    <row r="298" spans="5:7" s="50" customFormat="1" x14ac:dyDescent="0.35">
      <c r="E298" s="16"/>
      <c r="F298" s="17"/>
      <c r="G298" s="16"/>
    </row>
    <row r="299" spans="5:7" s="50" customFormat="1" x14ac:dyDescent="0.35">
      <c r="E299" s="16"/>
      <c r="F299" s="17"/>
      <c r="G299" s="16"/>
    </row>
    <row r="300" spans="5:7" s="50" customFormat="1" x14ac:dyDescent="0.35">
      <c r="E300" s="16"/>
      <c r="F300" s="17"/>
      <c r="G300" s="16"/>
    </row>
    <row r="301" spans="5:7" s="50" customFormat="1" x14ac:dyDescent="0.35">
      <c r="E301" s="16"/>
      <c r="F301" s="17"/>
      <c r="G301" s="16"/>
    </row>
    <row r="302" spans="5:7" s="50" customFormat="1" x14ac:dyDescent="0.35">
      <c r="E302" s="16"/>
      <c r="F302" s="17"/>
      <c r="G302" s="16"/>
    </row>
    <row r="303" spans="5:7" s="50" customFormat="1" x14ac:dyDescent="0.35">
      <c r="E303" s="16"/>
      <c r="F303" s="17"/>
      <c r="G303" s="16"/>
    </row>
    <row r="304" spans="5:7" s="50" customFormat="1" x14ac:dyDescent="0.35">
      <c r="E304" s="16"/>
      <c r="F304" s="17"/>
      <c r="G304" s="16"/>
    </row>
    <row r="305" spans="5:7" s="50" customFormat="1" x14ac:dyDescent="0.35">
      <c r="E305" s="16"/>
      <c r="F305" s="17"/>
      <c r="G305" s="16"/>
    </row>
    <row r="306" spans="5:7" s="50" customFormat="1" x14ac:dyDescent="0.35">
      <c r="E306" s="16"/>
      <c r="F306" s="17"/>
      <c r="G306" s="16"/>
    </row>
    <row r="307" spans="5:7" s="50" customFormat="1" x14ac:dyDescent="0.35">
      <c r="E307" s="16"/>
      <c r="F307" s="17"/>
      <c r="G307" s="16"/>
    </row>
    <row r="308" spans="5:7" s="50" customFormat="1" x14ac:dyDescent="0.35">
      <c r="E308" s="16"/>
      <c r="F308" s="17"/>
      <c r="G308" s="16"/>
    </row>
  </sheetData>
  <sheetProtection password="9E8D" sheet="1" objects="1" scenarios="1"/>
  <mergeCells count="29">
    <mergeCell ref="B7:E7"/>
    <mergeCell ref="B24:E24"/>
    <mergeCell ref="B178:E178"/>
    <mergeCell ref="B189:E189"/>
    <mergeCell ref="B198:E198"/>
    <mergeCell ref="B152:E152"/>
    <mergeCell ref="B173:E173"/>
    <mergeCell ref="B27:E27"/>
    <mergeCell ref="B68:E68"/>
    <mergeCell ref="B73:E73"/>
    <mergeCell ref="B98:E98"/>
    <mergeCell ref="B117:E117"/>
    <mergeCell ref="C210:E210"/>
    <mergeCell ref="B199:E199"/>
    <mergeCell ref="B202:E202"/>
    <mergeCell ref="B214:G214"/>
    <mergeCell ref="C203:E203"/>
    <mergeCell ref="C205:E205"/>
    <mergeCell ref="C208:E208"/>
    <mergeCell ref="C212:E212"/>
    <mergeCell ref="A1:D1"/>
    <mergeCell ref="A2:H2"/>
    <mergeCell ref="B6:E6"/>
    <mergeCell ref="G3:G4"/>
    <mergeCell ref="B3:B4"/>
    <mergeCell ref="C3:C4"/>
    <mergeCell ref="D3:D4"/>
    <mergeCell ref="E3:E4"/>
    <mergeCell ref="F3:F4"/>
  </mergeCells>
  <printOptions horizontalCentered="1"/>
  <pageMargins left="0.23622047244094491" right="0.23622047244094491" top="0.74803149606299213" bottom="0.74803149606299213" header="0.31496062992125984" footer="0.31496062992125984"/>
  <pageSetup paperSize="8" scale="33" fitToHeight="4" orientation="portrait" useFirstPageNumber="1" r:id="rId1"/>
  <headerFooter alignWithMargins="0">
    <oddFooter>&amp;R&amp;P z &amp;N</oddFooter>
  </headerFooter>
  <rowBreaks count="4" manualBreakCount="4">
    <brk id="36" max="16383" man="1"/>
    <brk id="81" max="16383" man="1"/>
    <brk id="127" max="16383" man="1"/>
    <brk id="1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L273"/>
  <sheetViews>
    <sheetView zoomScaleNormal="100" zoomScaleSheetLayoutView="100" workbookViewId="0">
      <selection activeCell="G38" sqref="G38"/>
    </sheetView>
  </sheetViews>
  <sheetFormatPr defaultRowHeight="12.75" x14ac:dyDescent="0.2"/>
  <cols>
    <col min="1" max="1" width="6.140625" customWidth="1"/>
    <col min="2" max="2" width="13.7109375" customWidth="1"/>
    <col min="3" max="3" width="73.42578125" customWidth="1"/>
    <col min="4" max="4" width="11.28515625" customWidth="1"/>
    <col min="5" max="5" width="14.42578125" customWidth="1"/>
    <col min="6" max="6" width="13.140625" style="69" customWidth="1"/>
    <col min="7" max="7" width="15.42578125" style="69" customWidth="1"/>
  </cols>
  <sheetData>
    <row r="1" spans="1:12" ht="128.25" customHeight="1" x14ac:dyDescent="0.2">
      <c r="A1" s="262" t="s">
        <v>421</v>
      </c>
      <c r="B1" s="263"/>
      <c r="C1" s="263"/>
      <c r="F1"/>
      <c r="G1" s="159" t="s">
        <v>433</v>
      </c>
      <c r="I1" s="72"/>
    </row>
    <row r="2" spans="1:12" ht="178.9" customHeight="1" x14ac:dyDescent="0.2">
      <c r="A2" s="257" t="s">
        <v>436</v>
      </c>
      <c r="B2" s="257"/>
      <c r="C2" s="257"/>
      <c r="D2" s="257"/>
      <c r="E2" s="257"/>
      <c r="F2" s="257"/>
      <c r="G2" s="257"/>
    </row>
    <row r="3" spans="1:12" ht="13.5" thickBot="1" x14ac:dyDescent="0.25">
      <c r="A3" s="258"/>
      <c r="B3" s="258"/>
      <c r="C3" s="258"/>
      <c r="D3" s="258"/>
      <c r="E3" s="258"/>
    </row>
    <row r="4" spans="1:12" ht="30.75" thickBot="1" x14ac:dyDescent="0.25">
      <c r="A4" s="90" t="s">
        <v>52</v>
      </c>
      <c r="B4" s="91" t="s">
        <v>53</v>
      </c>
      <c r="C4" s="91" t="s">
        <v>50</v>
      </c>
      <c r="D4" s="91" t="s">
        <v>17</v>
      </c>
      <c r="E4" s="91" t="s">
        <v>54</v>
      </c>
      <c r="F4" s="92" t="s">
        <v>55</v>
      </c>
      <c r="G4" s="92" t="s">
        <v>56</v>
      </c>
      <c r="H4" s="198"/>
      <c r="I4" s="198"/>
      <c r="J4" s="198"/>
      <c r="K4" s="198"/>
      <c r="L4" s="198"/>
    </row>
    <row r="5" spans="1:12" s="70" customFormat="1" ht="13.5" thickBot="1" x14ac:dyDescent="0.25">
      <c r="A5" s="93">
        <v>1</v>
      </c>
      <c r="B5" s="94">
        <v>2</v>
      </c>
      <c r="C5" s="94">
        <v>3</v>
      </c>
      <c r="D5" s="94">
        <v>4</v>
      </c>
      <c r="E5" s="94">
        <v>5</v>
      </c>
      <c r="F5" s="95">
        <v>6</v>
      </c>
      <c r="G5" s="95">
        <v>7</v>
      </c>
      <c r="H5" s="199"/>
      <c r="I5" s="199"/>
      <c r="J5" s="199"/>
      <c r="K5" s="199"/>
      <c r="L5" s="199"/>
    </row>
    <row r="6" spans="1:12" ht="15" x14ac:dyDescent="0.2">
      <c r="A6" s="96"/>
      <c r="B6" s="97"/>
      <c r="C6" s="98" t="s">
        <v>57</v>
      </c>
      <c r="D6" s="97" t="s">
        <v>58</v>
      </c>
      <c r="E6" s="97" t="s">
        <v>58</v>
      </c>
      <c r="F6" s="99" t="s">
        <v>58</v>
      </c>
      <c r="G6" s="99" t="s">
        <v>58</v>
      </c>
      <c r="H6" s="198"/>
      <c r="I6" s="198"/>
      <c r="J6" s="198"/>
      <c r="K6" s="198"/>
      <c r="L6" s="198"/>
    </row>
    <row r="7" spans="1:12" ht="25.5" x14ac:dyDescent="0.2">
      <c r="A7" s="6">
        <v>1</v>
      </c>
      <c r="B7" s="100" t="s">
        <v>59</v>
      </c>
      <c r="C7" s="101" t="s">
        <v>60</v>
      </c>
      <c r="D7" s="100" t="s">
        <v>61</v>
      </c>
      <c r="E7" s="102">
        <v>1500</v>
      </c>
      <c r="F7" s="180"/>
      <c r="G7" s="103"/>
      <c r="H7" s="198"/>
      <c r="I7" s="198"/>
      <c r="J7" s="198"/>
      <c r="K7" s="198"/>
      <c r="L7" s="198"/>
    </row>
    <row r="8" spans="1:12" ht="38.25" x14ac:dyDescent="0.2">
      <c r="A8" s="6">
        <f t="shared" ref="A8:A41" si="0">A7+1</f>
        <v>2</v>
      </c>
      <c r="B8" s="100" t="s">
        <v>62</v>
      </c>
      <c r="C8" s="101" t="s">
        <v>63</v>
      </c>
      <c r="D8" s="100" t="s">
        <v>61</v>
      </c>
      <c r="E8" s="102">
        <v>7200</v>
      </c>
      <c r="F8" s="180"/>
      <c r="G8" s="103"/>
      <c r="H8" s="198"/>
      <c r="I8" s="198"/>
      <c r="J8" s="198"/>
      <c r="K8" s="198"/>
      <c r="L8" s="198"/>
    </row>
    <row r="9" spans="1:12" ht="38.25" x14ac:dyDescent="0.2">
      <c r="A9" s="6">
        <f t="shared" si="0"/>
        <v>3</v>
      </c>
      <c r="B9" s="100" t="s">
        <v>64</v>
      </c>
      <c r="C9" s="101" t="s">
        <v>65</v>
      </c>
      <c r="D9" s="100" t="s">
        <v>61</v>
      </c>
      <c r="E9" s="102">
        <v>7200</v>
      </c>
      <c r="F9" s="180"/>
      <c r="G9" s="103"/>
      <c r="H9" s="198"/>
      <c r="I9" s="198"/>
      <c r="J9" s="198"/>
      <c r="K9" s="198"/>
      <c r="L9" s="198"/>
    </row>
    <row r="10" spans="1:12" x14ac:dyDescent="0.2">
      <c r="A10" s="6">
        <f t="shared" si="0"/>
        <v>4</v>
      </c>
      <c r="B10" s="100" t="s">
        <v>468</v>
      </c>
      <c r="C10" s="104" t="s">
        <v>66</v>
      </c>
      <c r="D10" s="100" t="s">
        <v>61</v>
      </c>
      <c r="E10" s="102">
        <v>600</v>
      </c>
      <c r="F10" s="180"/>
      <c r="G10" s="103"/>
      <c r="H10" s="198"/>
      <c r="I10" s="198"/>
      <c r="J10" s="198"/>
      <c r="K10" s="198"/>
      <c r="L10" s="198"/>
    </row>
    <row r="11" spans="1:12" x14ac:dyDescent="0.2">
      <c r="A11" s="6">
        <f t="shared" si="0"/>
        <v>5</v>
      </c>
      <c r="B11" s="100" t="s">
        <v>67</v>
      </c>
      <c r="C11" s="105" t="s">
        <v>68</v>
      </c>
      <c r="D11" s="100" t="s">
        <v>61</v>
      </c>
      <c r="E11" s="102">
        <v>3000</v>
      </c>
      <c r="F11" s="180"/>
      <c r="G11" s="103"/>
      <c r="H11" s="198"/>
      <c r="I11" s="198"/>
      <c r="J11" s="198"/>
      <c r="K11" s="198"/>
      <c r="L11" s="198"/>
    </row>
    <row r="12" spans="1:12" ht="26.25" customHeight="1" x14ac:dyDescent="0.2">
      <c r="A12" s="6">
        <f t="shared" si="0"/>
        <v>6</v>
      </c>
      <c r="B12" s="106" t="s">
        <v>469</v>
      </c>
      <c r="C12" s="107" t="s">
        <v>249</v>
      </c>
      <c r="D12" s="100" t="s">
        <v>61</v>
      </c>
      <c r="E12" s="102">
        <v>600</v>
      </c>
      <c r="F12" s="181"/>
      <c r="G12" s="103"/>
      <c r="H12" s="198"/>
      <c r="I12" s="198"/>
      <c r="J12" s="198"/>
      <c r="K12" s="198"/>
      <c r="L12" s="198"/>
    </row>
    <row r="13" spans="1:12" ht="26.25" customHeight="1" x14ac:dyDescent="0.2">
      <c r="A13" s="6">
        <f t="shared" si="0"/>
        <v>7</v>
      </c>
      <c r="B13" s="106" t="s">
        <v>271</v>
      </c>
      <c r="C13" s="108" t="s">
        <v>262</v>
      </c>
      <c r="D13" s="109" t="s">
        <v>61</v>
      </c>
      <c r="E13" s="102">
        <v>300</v>
      </c>
      <c r="F13" s="182"/>
      <c r="G13" s="110"/>
      <c r="H13" s="198"/>
      <c r="I13" s="198"/>
      <c r="J13" s="198"/>
      <c r="K13" s="198"/>
      <c r="L13" s="198"/>
    </row>
    <row r="14" spans="1:12" ht="15" customHeight="1" x14ac:dyDescent="0.2">
      <c r="A14" s="6">
        <f t="shared" si="0"/>
        <v>8</v>
      </c>
      <c r="B14" s="106" t="s">
        <v>272</v>
      </c>
      <c r="C14" s="10" t="s">
        <v>263</v>
      </c>
      <c r="D14" s="109" t="s">
        <v>70</v>
      </c>
      <c r="E14" s="102">
        <v>150</v>
      </c>
      <c r="F14" s="182"/>
      <c r="G14" s="110"/>
      <c r="H14" s="198"/>
      <c r="I14" s="198"/>
      <c r="J14" s="198"/>
      <c r="K14" s="198"/>
      <c r="L14" s="198"/>
    </row>
    <row r="15" spans="1:12" ht="25.5" x14ac:dyDescent="0.2">
      <c r="A15" s="6">
        <f t="shared" si="0"/>
        <v>9</v>
      </c>
      <c r="B15" s="100" t="s">
        <v>69</v>
      </c>
      <c r="C15" s="111" t="s">
        <v>261</v>
      </c>
      <c r="D15" s="100" t="s">
        <v>61</v>
      </c>
      <c r="E15" s="102">
        <v>4500</v>
      </c>
      <c r="F15" s="180"/>
      <c r="G15" s="103"/>
      <c r="H15" s="198"/>
      <c r="I15" s="198"/>
      <c r="J15" s="198"/>
      <c r="K15" s="198"/>
      <c r="L15" s="198"/>
    </row>
    <row r="16" spans="1:12" ht="25.5" x14ac:dyDescent="0.2">
      <c r="A16" s="6">
        <f t="shared" si="0"/>
        <v>10</v>
      </c>
      <c r="B16" s="112" t="s">
        <v>470</v>
      </c>
      <c r="C16" s="7" t="s">
        <v>246</v>
      </c>
      <c r="D16" s="113" t="s">
        <v>76</v>
      </c>
      <c r="E16" s="102">
        <v>4500</v>
      </c>
      <c r="F16" s="181"/>
      <c r="G16" s="103"/>
      <c r="H16" s="198"/>
      <c r="I16" s="198"/>
      <c r="J16" s="198"/>
      <c r="K16" s="198"/>
      <c r="L16" s="198"/>
    </row>
    <row r="17" spans="1:12" ht="25.5" x14ac:dyDescent="0.2">
      <c r="A17" s="6">
        <f t="shared" si="0"/>
        <v>11</v>
      </c>
      <c r="B17" s="106" t="s">
        <v>471</v>
      </c>
      <c r="C17" s="7" t="s">
        <v>247</v>
      </c>
      <c r="D17" s="100" t="s">
        <v>70</v>
      </c>
      <c r="E17" s="102">
        <v>15000</v>
      </c>
      <c r="F17" s="181"/>
      <c r="G17" s="103"/>
      <c r="H17" s="198"/>
      <c r="I17" s="198"/>
      <c r="J17" s="198"/>
      <c r="K17" s="198"/>
      <c r="L17" s="198"/>
    </row>
    <row r="18" spans="1:12" ht="25.5" x14ac:dyDescent="0.2">
      <c r="A18" s="6">
        <f t="shared" si="0"/>
        <v>12</v>
      </c>
      <c r="B18" s="106" t="s">
        <v>472</v>
      </c>
      <c r="C18" s="8" t="s">
        <v>248</v>
      </c>
      <c r="D18" s="113" t="s">
        <v>76</v>
      </c>
      <c r="E18" s="102">
        <v>9000</v>
      </c>
      <c r="F18" s="181"/>
      <c r="G18" s="103"/>
      <c r="H18" s="198"/>
      <c r="I18" s="198"/>
      <c r="J18" s="198"/>
      <c r="K18" s="198"/>
      <c r="L18" s="198"/>
    </row>
    <row r="19" spans="1:12" x14ac:dyDescent="0.2">
      <c r="A19" s="6">
        <f t="shared" si="0"/>
        <v>13</v>
      </c>
      <c r="B19" s="106" t="s">
        <v>274</v>
      </c>
      <c r="C19" s="10" t="s">
        <v>268</v>
      </c>
      <c r="D19" s="114" t="s">
        <v>70</v>
      </c>
      <c r="E19" s="102">
        <v>1500</v>
      </c>
      <c r="F19" s="182"/>
      <c r="G19" s="103"/>
      <c r="H19" s="198"/>
      <c r="I19" s="198"/>
      <c r="J19" s="198"/>
      <c r="K19" s="198"/>
      <c r="L19" s="198"/>
    </row>
    <row r="20" spans="1:12" x14ac:dyDescent="0.2">
      <c r="A20" s="6">
        <f t="shared" si="0"/>
        <v>14</v>
      </c>
      <c r="B20" s="106" t="s">
        <v>271</v>
      </c>
      <c r="C20" s="10" t="s">
        <v>266</v>
      </c>
      <c r="D20" s="109" t="s">
        <v>76</v>
      </c>
      <c r="E20" s="102">
        <v>2400</v>
      </c>
      <c r="F20" s="182"/>
      <c r="G20" s="110"/>
      <c r="H20" s="198"/>
      <c r="I20" s="198"/>
      <c r="J20" s="198"/>
      <c r="K20" s="198"/>
      <c r="L20" s="198"/>
    </row>
    <row r="21" spans="1:12" ht="25.5" x14ac:dyDescent="0.2">
      <c r="A21" s="6">
        <f t="shared" si="0"/>
        <v>15</v>
      </c>
      <c r="B21" s="106" t="s">
        <v>69</v>
      </c>
      <c r="C21" s="10" t="s">
        <v>267</v>
      </c>
      <c r="D21" s="114" t="s">
        <v>61</v>
      </c>
      <c r="E21" s="102">
        <v>1200</v>
      </c>
      <c r="F21" s="182"/>
      <c r="G21" s="110"/>
      <c r="H21" s="198"/>
      <c r="I21" s="198"/>
      <c r="J21" s="198"/>
      <c r="K21" s="198"/>
      <c r="L21" s="198"/>
    </row>
    <row r="22" spans="1:12" ht="51" x14ac:dyDescent="0.2">
      <c r="A22" s="6">
        <f t="shared" si="0"/>
        <v>16</v>
      </c>
      <c r="B22" s="106" t="s">
        <v>472</v>
      </c>
      <c r="C22" s="9" t="s">
        <v>251</v>
      </c>
      <c r="D22" s="115" t="s">
        <v>70</v>
      </c>
      <c r="E22" s="102">
        <v>15000</v>
      </c>
      <c r="F22" s="183"/>
      <c r="G22" s="103"/>
      <c r="H22" s="198"/>
      <c r="I22" s="198"/>
      <c r="J22" s="198"/>
      <c r="K22" s="198"/>
      <c r="L22" s="198"/>
    </row>
    <row r="23" spans="1:12" ht="63.75" x14ac:dyDescent="0.2">
      <c r="A23" s="6">
        <f t="shared" si="0"/>
        <v>17</v>
      </c>
      <c r="B23" s="106" t="s">
        <v>473</v>
      </c>
      <c r="C23" s="10" t="s">
        <v>257</v>
      </c>
      <c r="D23" s="109" t="s">
        <v>76</v>
      </c>
      <c r="E23" s="102">
        <v>1500</v>
      </c>
      <c r="F23" s="182"/>
      <c r="G23" s="110"/>
      <c r="H23" s="198"/>
      <c r="I23" s="198"/>
      <c r="J23" s="198"/>
      <c r="K23" s="198"/>
      <c r="L23" s="198"/>
    </row>
    <row r="24" spans="1:12" ht="25.5" x14ac:dyDescent="0.2">
      <c r="A24" s="6">
        <f t="shared" si="0"/>
        <v>18</v>
      </c>
      <c r="B24" s="106" t="s">
        <v>276</v>
      </c>
      <c r="C24" s="10" t="s">
        <v>258</v>
      </c>
      <c r="D24" s="114" t="s">
        <v>76</v>
      </c>
      <c r="E24" s="102">
        <v>600</v>
      </c>
      <c r="F24" s="182"/>
      <c r="G24" s="110"/>
      <c r="H24" s="198"/>
      <c r="I24" s="198"/>
      <c r="J24" s="198"/>
      <c r="K24" s="198"/>
      <c r="L24" s="198"/>
    </row>
    <row r="25" spans="1:12" ht="25.5" x14ac:dyDescent="0.2">
      <c r="A25" s="6">
        <f t="shared" si="0"/>
        <v>19</v>
      </c>
      <c r="B25" s="106" t="s">
        <v>276</v>
      </c>
      <c r="C25" s="10" t="s">
        <v>259</v>
      </c>
      <c r="D25" s="109" t="s">
        <v>61</v>
      </c>
      <c r="E25" s="102">
        <v>1500</v>
      </c>
      <c r="F25" s="182"/>
      <c r="G25" s="110"/>
      <c r="H25" s="198"/>
      <c r="I25" s="198"/>
      <c r="J25" s="198"/>
      <c r="K25" s="198"/>
      <c r="L25" s="198"/>
    </row>
    <row r="26" spans="1:12" ht="53.25" customHeight="1" x14ac:dyDescent="0.2">
      <c r="A26" s="6">
        <f t="shared" si="0"/>
        <v>20</v>
      </c>
      <c r="B26" s="106" t="s">
        <v>275</v>
      </c>
      <c r="C26" s="10" t="s">
        <v>260</v>
      </c>
      <c r="D26" s="114" t="s">
        <v>70</v>
      </c>
      <c r="E26" s="102">
        <v>300</v>
      </c>
      <c r="F26" s="182"/>
      <c r="G26" s="110"/>
      <c r="H26" s="198"/>
      <c r="I26" s="198"/>
      <c r="J26" s="198"/>
      <c r="K26" s="198"/>
      <c r="L26" s="198"/>
    </row>
    <row r="27" spans="1:12" ht="38.25" x14ac:dyDescent="0.2">
      <c r="A27" s="6">
        <f t="shared" si="0"/>
        <v>21</v>
      </c>
      <c r="B27" s="100" t="s">
        <v>71</v>
      </c>
      <c r="C27" s="101" t="s">
        <v>72</v>
      </c>
      <c r="D27" s="100" t="s">
        <v>61</v>
      </c>
      <c r="E27" s="102">
        <v>6000</v>
      </c>
      <c r="F27" s="180"/>
      <c r="G27" s="103"/>
      <c r="H27" s="198"/>
      <c r="I27" s="198"/>
      <c r="J27" s="198"/>
      <c r="K27" s="198"/>
      <c r="L27" s="198"/>
    </row>
    <row r="28" spans="1:12" ht="25.5" x14ac:dyDescent="0.2">
      <c r="A28" s="6">
        <f t="shared" si="0"/>
        <v>22</v>
      </c>
      <c r="B28" s="100" t="s">
        <v>73</v>
      </c>
      <c r="C28" s="104" t="s">
        <v>74</v>
      </c>
      <c r="D28" s="100" t="s">
        <v>70</v>
      </c>
      <c r="E28" s="102">
        <v>1500</v>
      </c>
      <c r="F28" s="180"/>
      <c r="G28" s="103"/>
      <c r="H28" s="198"/>
      <c r="I28" s="198"/>
      <c r="J28" s="198"/>
      <c r="K28" s="198"/>
      <c r="L28" s="198"/>
    </row>
    <row r="29" spans="1:12" ht="38.25" x14ac:dyDescent="0.2">
      <c r="A29" s="6">
        <f t="shared" si="0"/>
        <v>23</v>
      </c>
      <c r="B29" s="100" t="s">
        <v>71</v>
      </c>
      <c r="C29" s="104" t="s">
        <v>75</v>
      </c>
      <c r="D29" s="100" t="s">
        <v>76</v>
      </c>
      <c r="E29" s="102">
        <v>600</v>
      </c>
      <c r="F29" s="180"/>
      <c r="G29" s="103"/>
      <c r="H29" s="198"/>
      <c r="I29" s="198"/>
      <c r="J29" s="198"/>
      <c r="K29" s="198"/>
      <c r="L29" s="198"/>
    </row>
    <row r="30" spans="1:12" ht="39" customHeight="1" x14ac:dyDescent="0.2">
      <c r="A30" s="6">
        <f t="shared" si="0"/>
        <v>24</v>
      </c>
      <c r="B30" s="100" t="s">
        <v>71</v>
      </c>
      <c r="C30" s="117" t="s">
        <v>253</v>
      </c>
      <c r="D30" s="115" t="s">
        <v>61</v>
      </c>
      <c r="E30" s="102">
        <v>6000</v>
      </c>
      <c r="F30" s="183"/>
      <c r="G30" s="103"/>
      <c r="H30" s="198"/>
      <c r="I30" s="198"/>
      <c r="J30" s="198"/>
      <c r="K30" s="198"/>
      <c r="L30" s="198"/>
    </row>
    <row r="31" spans="1:12" ht="38.25" x14ac:dyDescent="0.2">
      <c r="A31" s="6">
        <f t="shared" si="0"/>
        <v>25</v>
      </c>
      <c r="B31" s="118" t="s">
        <v>77</v>
      </c>
      <c r="C31" s="104" t="s">
        <v>78</v>
      </c>
      <c r="D31" s="118" t="s">
        <v>70</v>
      </c>
      <c r="E31" s="102">
        <v>600</v>
      </c>
      <c r="F31" s="180"/>
      <c r="G31" s="103"/>
      <c r="H31" s="198"/>
      <c r="I31" s="198"/>
      <c r="J31" s="198"/>
      <c r="K31" s="198"/>
      <c r="L31" s="198"/>
    </row>
    <row r="32" spans="1:12" ht="38.25" x14ac:dyDescent="0.2">
      <c r="A32" s="6">
        <f t="shared" si="0"/>
        <v>26</v>
      </c>
      <c r="B32" s="106" t="s">
        <v>275</v>
      </c>
      <c r="C32" s="10" t="s">
        <v>265</v>
      </c>
      <c r="D32" s="119" t="s">
        <v>18</v>
      </c>
      <c r="E32" s="102">
        <v>60</v>
      </c>
      <c r="F32" s="181"/>
      <c r="G32" s="103"/>
      <c r="H32" s="198"/>
      <c r="I32" s="198"/>
      <c r="J32" s="198"/>
      <c r="K32" s="198"/>
      <c r="L32" s="198"/>
    </row>
    <row r="33" spans="1:12" ht="38.25" x14ac:dyDescent="0.2">
      <c r="A33" s="6">
        <f t="shared" si="0"/>
        <v>27</v>
      </c>
      <c r="B33" s="106" t="s">
        <v>275</v>
      </c>
      <c r="C33" s="108" t="s">
        <v>264</v>
      </c>
      <c r="D33" s="120" t="s">
        <v>70</v>
      </c>
      <c r="E33" s="102">
        <v>150</v>
      </c>
      <c r="F33" s="182"/>
      <c r="G33" s="110"/>
      <c r="H33" s="198"/>
      <c r="I33" s="198"/>
      <c r="J33" s="198"/>
      <c r="K33" s="198"/>
      <c r="L33" s="198"/>
    </row>
    <row r="34" spans="1:12" ht="25.5" x14ac:dyDescent="0.2">
      <c r="A34" s="6">
        <f t="shared" si="0"/>
        <v>28</v>
      </c>
      <c r="B34" s="100" t="s">
        <v>79</v>
      </c>
      <c r="C34" s="121" t="s">
        <v>397</v>
      </c>
      <c r="D34" s="106" t="s">
        <v>61</v>
      </c>
      <c r="E34" s="102">
        <v>600</v>
      </c>
      <c r="F34" s="180"/>
      <c r="G34" s="103"/>
      <c r="H34" s="198"/>
      <c r="I34" s="198"/>
      <c r="J34" s="198"/>
      <c r="K34" s="198"/>
      <c r="L34" s="198"/>
    </row>
    <row r="35" spans="1:12" ht="38.25" x14ac:dyDescent="0.2">
      <c r="A35" s="6">
        <f t="shared" si="0"/>
        <v>29</v>
      </c>
      <c r="B35" s="100" t="s">
        <v>80</v>
      </c>
      <c r="C35" s="121" t="s">
        <v>398</v>
      </c>
      <c r="D35" s="100" t="s">
        <v>70</v>
      </c>
      <c r="E35" s="102">
        <v>3600</v>
      </c>
      <c r="F35" s="180"/>
      <c r="G35" s="103"/>
      <c r="H35" s="198"/>
      <c r="I35" s="198"/>
      <c r="J35" s="198"/>
      <c r="K35" s="198"/>
      <c r="L35" s="198"/>
    </row>
    <row r="36" spans="1:12" ht="25.5" x14ac:dyDescent="0.2">
      <c r="A36" s="6">
        <f t="shared" si="0"/>
        <v>30</v>
      </c>
      <c r="B36" s="100" t="s">
        <v>80</v>
      </c>
      <c r="C36" s="121" t="s">
        <v>399</v>
      </c>
      <c r="D36" s="100" t="s">
        <v>70</v>
      </c>
      <c r="E36" s="102">
        <v>3000</v>
      </c>
      <c r="F36" s="180"/>
      <c r="G36" s="103"/>
      <c r="H36" s="198"/>
      <c r="I36" s="198"/>
      <c r="J36" s="198"/>
      <c r="K36" s="198"/>
      <c r="L36" s="198"/>
    </row>
    <row r="37" spans="1:12" ht="25.5" x14ac:dyDescent="0.2">
      <c r="A37" s="11">
        <v>31</v>
      </c>
      <c r="B37" s="106" t="s">
        <v>474</v>
      </c>
      <c r="C37" s="122" t="s">
        <v>269</v>
      </c>
      <c r="D37" s="109" t="s">
        <v>18</v>
      </c>
      <c r="E37" s="102">
        <v>1530</v>
      </c>
      <c r="F37" s="182"/>
      <c r="G37" s="110"/>
      <c r="H37" s="198"/>
      <c r="I37" s="198"/>
      <c r="J37" s="198"/>
      <c r="K37" s="198"/>
      <c r="L37" s="198"/>
    </row>
    <row r="38" spans="1:12" ht="25.5" x14ac:dyDescent="0.2">
      <c r="A38" s="6">
        <v>32</v>
      </c>
      <c r="B38" s="123" t="s">
        <v>475</v>
      </c>
      <c r="C38" s="124" t="s">
        <v>256</v>
      </c>
      <c r="D38" s="100" t="s">
        <v>61</v>
      </c>
      <c r="E38" s="102">
        <v>6000</v>
      </c>
      <c r="F38" s="181"/>
      <c r="G38" s="103"/>
      <c r="H38" s="198"/>
      <c r="I38" s="198"/>
      <c r="J38" s="198"/>
      <c r="K38" s="198"/>
      <c r="L38" s="198"/>
    </row>
    <row r="39" spans="1:12" ht="38.25" x14ac:dyDescent="0.2">
      <c r="A39" s="6">
        <v>33</v>
      </c>
      <c r="B39" s="123" t="s">
        <v>475</v>
      </c>
      <c r="C39" s="9" t="s">
        <v>252</v>
      </c>
      <c r="D39" s="115" t="s">
        <v>61</v>
      </c>
      <c r="E39" s="102">
        <v>600</v>
      </c>
      <c r="F39" s="183"/>
      <c r="G39" s="103"/>
      <c r="H39" s="198"/>
      <c r="I39" s="198"/>
      <c r="J39" s="198"/>
      <c r="K39" s="198"/>
      <c r="L39" s="198"/>
    </row>
    <row r="40" spans="1:12" ht="25.5" x14ac:dyDescent="0.2">
      <c r="A40" s="6">
        <f t="shared" si="0"/>
        <v>34</v>
      </c>
      <c r="B40" s="125" t="s">
        <v>277</v>
      </c>
      <c r="C40" s="126" t="s">
        <v>255</v>
      </c>
      <c r="D40" s="115" t="s">
        <v>61</v>
      </c>
      <c r="E40" s="102">
        <v>60</v>
      </c>
      <c r="F40" s="183"/>
      <c r="G40" s="116"/>
      <c r="H40" s="198"/>
      <c r="I40" s="198"/>
      <c r="J40" s="198"/>
      <c r="K40" s="198"/>
      <c r="L40" s="198"/>
    </row>
    <row r="41" spans="1:12" ht="26.25" thickBot="1" x14ac:dyDescent="0.25">
      <c r="A41" s="12">
        <f t="shared" si="0"/>
        <v>35</v>
      </c>
      <c r="B41" s="127" t="s">
        <v>273</v>
      </c>
      <c r="C41" s="128" t="s">
        <v>270</v>
      </c>
      <c r="D41" s="127" t="s">
        <v>18</v>
      </c>
      <c r="E41" s="102">
        <v>300</v>
      </c>
      <c r="F41" s="184"/>
      <c r="G41" s="116"/>
      <c r="H41" s="198"/>
      <c r="I41" s="198"/>
      <c r="J41" s="198"/>
      <c r="K41" s="198"/>
      <c r="L41" s="198"/>
    </row>
    <row r="42" spans="1:12" ht="13.9" customHeight="1" thickBot="1" x14ac:dyDescent="0.25">
      <c r="A42" s="259" t="s">
        <v>48</v>
      </c>
      <c r="B42" s="260"/>
      <c r="C42" s="260"/>
      <c r="D42" s="260"/>
      <c r="E42" s="260"/>
      <c r="F42" s="261"/>
      <c r="G42" s="129"/>
      <c r="H42" s="198"/>
      <c r="I42" s="198"/>
      <c r="J42" s="198"/>
      <c r="K42" s="198"/>
      <c r="L42" s="198"/>
    </row>
    <row r="43" spans="1:12" s="76" customFormat="1" ht="105.75" customHeight="1" x14ac:dyDescent="0.2">
      <c r="A43" s="185"/>
      <c r="B43" s="186" t="s">
        <v>420</v>
      </c>
      <c r="C43" s="187"/>
      <c r="D43" s="187"/>
      <c r="E43" s="187"/>
      <c r="F43" s="186" t="s">
        <v>81</v>
      </c>
      <c r="G43" s="188"/>
      <c r="H43" s="195"/>
      <c r="I43" s="195"/>
      <c r="J43" s="195"/>
      <c r="K43" s="195"/>
      <c r="L43" s="195"/>
    </row>
    <row r="44" spans="1:12" s="76" customFormat="1" x14ac:dyDescent="0.2">
      <c r="A44" s="150"/>
      <c r="B44" s="151" t="s">
        <v>418</v>
      </c>
      <c r="C44" s="151"/>
      <c r="D44" s="151"/>
      <c r="E44" s="151"/>
      <c r="F44" s="151" t="s">
        <v>419</v>
      </c>
      <c r="G44" s="152"/>
    </row>
    <row r="45" spans="1:12" x14ac:dyDescent="0.2">
      <c r="A45" s="2"/>
      <c r="B45" s="4"/>
      <c r="C45" s="5"/>
      <c r="D45" s="4"/>
      <c r="E45" s="4"/>
    </row>
    <row r="46" spans="1:12" x14ac:dyDescent="0.2">
      <c r="A46" s="2"/>
      <c r="B46" s="4"/>
      <c r="C46" s="5"/>
      <c r="D46" s="4"/>
      <c r="E46" s="4"/>
    </row>
    <row r="47" spans="1:12" x14ac:dyDescent="0.2">
      <c r="A47" s="2"/>
      <c r="B47" s="4"/>
      <c r="C47" s="5"/>
      <c r="D47" s="4"/>
      <c r="E47" s="4"/>
    </row>
    <row r="48" spans="1:12" x14ac:dyDescent="0.2">
      <c r="A48" s="2"/>
      <c r="B48" s="4"/>
      <c r="C48" s="5"/>
      <c r="D48" s="4"/>
      <c r="E48" s="4"/>
    </row>
    <row r="49" spans="1:5" x14ac:dyDescent="0.2">
      <c r="A49" s="2"/>
      <c r="B49" s="4"/>
      <c r="C49" s="5"/>
      <c r="D49" s="4"/>
      <c r="E49" s="4"/>
    </row>
    <row r="50" spans="1:5" x14ac:dyDescent="0.2">
      <c r="A50" s="2"/>
      <c r="B50" s="4"/>
      <c r="C50" s="5"/>
      <c r="D50" s="4"/>
      <c r="E50" s="4"/>
    </row>
    <row r="51" spans="1:5" x14ac:dyDescent="0.2">
      <c r="A51" s="2"/>
      <c r="B51" s="4"/>
      <c r="C51" s="5"/>
      <c r="D51" s="4"/>
      <c r="E51" s="4"/>
    </row>
    <row r="52" spans="1:5" x14ac:dyDescent="0.2">
      <c r="A52" s="2"/>
      <c r="B52" s="4"/>
      <c r="C52" s="5"/>
      <c r="D52" s="4"/>
      <c r="E52" s="4"/>
    </row>
    <row r="53" spans="1:5" x14ac:dyDescent="0.2">
      <c r="A53" s="2"/>
      <c r="B53" s="4"/>
      <c r="C53" s="5"/>
      <c r="D53" s="4"/>
      <c r="E53" s="4"/>
    </row>
    <row r="54" spans="1:5" x14ac:dyDescent="0.2">
      <c r="A54" s="2"/>
      <c r="B54" s="4"/>
      <c r="C54" s="5"/>
      <c r="D54" s="4"/>
      <c r="E54" s="4"/>
    </row>
    <row r="55" spans="1:5" x14ac:dyDescent="0.2">
      <c r="A55" s="2"/>
      <c r="B55" s="4"/>
      <c r="C55" s="5"/>
      <c r="D55" s="4"/>
      <c r="E55" s="4"/>
    </row>
    <row r="56" spans="1:5" x14ac:dyDescent="0.2">
      <c r="A56" s="2"/>
      <c r="B56" s="4"/>
      <c r="C56" s="5"/>
      <c r="D56" s="4"/>
      <c r="E56" s="4"/>
    </row>
    <row r="57" spans="1:5" x14ac:dyDescent="0.2">
      <c r="A57" s="2"/>
      <c r="B57" s="4"/>
      <c r="C57" s="5"/>
      <c r="D57" s="4"/>
      <c r="E57" s="4"/>
    </row>
    <row r="58" spans="1:5" x14ac:dyDescent="0.2">
      <c r="A58" s="2"/>
      <c r="B58" s="4"/>
      <c r="C58" s="5"/>
      <c r="D58" s="4"/>
      <c r="E58" s="4"/>
    </row>
    <row r="59" spans="1:5" x14ac:dyDescent="0.2">
      <c r="A59" s="2"/>
      <c r="B59" s="4"/>
      <c r="C59" s="5"/>
      <c r="D59" s="4"/>
      <c r="E59" s="4"/>
    </row>
    <row r="60" spans="1:5" x14ac:dyDescent="0.2">
      <c r="A60" s="2"/>
      <c r="B60" s="4"/>
      <c r="C60" s="5"/>
      <c r="D60" s="4"/>
      <c r="E60" s="4"/>
    </row>
    <row r="61" spans="1:5" x14ac:dyDescent="0.2">
      <c r="A61" s="2"/>
      <c r="B61" s="4"/>
      <c r="C61" s="5"/>
      <c r="D61" s="4"/>
      <c r="E61" s="4"/>
    </row>
    <row r="62" spans="1:5" x14ac:dyDescent="0.2">
      <c r="A62" s="2"/>
      <c r="B62" s="4"/>
      <c r="C62" s="5"/>
      <c r="D62" s="4"/>
      <c r="E62" s="4"/>
    </row>
    <row r="63" spans="1:5" x14ac:dyDescent="0.2">
      <c r="A63" s="2"/>
      <c r="B63" s="4"/>
      <c r="C63" s="5"/>
      <c r="D63" s="4"/>
      <c r="E63" s="4"/>
    </row>
    <row r="64" spans="1:5" x14ac:dyDescent="0.2">
      <c r="A64" s="2"/>
      <c r="B64" s="4"/>
      <c r="C64" s="5"/>
      <c r="D64" s="4"/>
      <c r="E64" s="4"/>
    </row>
    <row r="65" spans="1:5" x14ac:dyDescent="0.2">
      <c r="A65" s="2"/>
      <c r="B65" s="4"/>
      <c r="C65" s="5"/>
      <c r="D65" s="4"/>
      <c r="E65" s="4"/>
    </row>
    <row r="66" spans="1:5" x14ac:dyDescent="0.2">
      <c r="A66" s="2"/>
      <c r="B66" s="4"/>
      <c r="C66" s="5"/>
      <c r="D66" s="4"/>
      <c r="E66" s="4"/>
    </row>
    <row r="67" spans="1:5" x14ac:dyDescent="0.2">
      <c r="A67" s="2"/>
      <c r="B67" s="4"/>
      <c r="C67" s="5"/>
      <c r="D67" s="4"/>
      <c r="E67" s="4"/>
    </row>
    <row r="68" spans="1:5" x14ac:dyDescent="0.2">
      <c r="A68" s="2"/>
      <c r="B68" s="4"/>
      <c r="C68" s="5"/>
      <c r="D68" s="4"/>
      <c r="E68" s="4"/>
    </row>
    <row r="69" spans="1:5" x14ac:dyDescent="0.2">
      <c r="A69" s="2"/>
      <c r="B69" s="4"/>
      <c r="C69" s="5"/>
      <c r="D69" s="4"/>
      <c r="E69" s="4"/>
    </row>
    <row r="70" spans="1:5" x14ac:dyDescent="0.2">
      <c r="A70" s="2"/>
      <c r="B70" s="4"/>
      <c r="C70" s="5"/>
      <c r="D70" s="4"/>
      <c r="E70" s="4"/>
    </row>
    <row r="71" spans="1:5" x14ac:dyDescent="0.2">
      <c r="A71" s="2"/>
      <c r="B71" s="4"/>
      <c r="C71" s="5"/>
      <c r="D71" s="4"/>
      <c r="E71" s="4"/>
    </row>
    <row r="72" spans="1:5" x14ac:dyDescent="0.2">
      <c r="A72" s="2"/>
      <c r="B72" s="4"/>
      <c r="C72" s="5"/>
      <c r="D72" s="4"/>
      <c r="E72" s="4"/>
    </row>
    <row r="73" spans="1:5" x14ac:dyDescent="0.2">
      <c r="A73" s="2"/>
      <c r="B73" s="4"/>
      <c r="C73" s="5"/>
      <c r="D73" s="4"/>
      <c r="E73" s="4"/>
    </row>
    <row r="74" spans="1:5" x14ac:dyDescent="0.2">
      <c r="A74" s="2"/>
      <c r="B74" s="4"/>
      <c r="C74" s="5"/>
      <c r="D74" s="4"/>
      <c r="E74" s="4"/>
    </row>
    <row r="75" spans="1:5" x14ac:dyDescent="0.2">
      <c r="A75" s="2"/>
      <c r="B75" s="4"/>
      <c r="C75" s="5"/>
      <c r="D75" s="4"/>
      <c r="E75" s="4"/>
    </row>
    <row r="76" spans="1:5" x14ac:dyDescent="0.2">
      <c r="A76" s="2"/>
      <c r="B76" s="4"/>
      <c r="C76" s="5"/>
      <c r="D76" s="4"/>
      <c r="E76" s="4"/>
    </row>
    <row r="77" spans="1:5" x14ac:dyDescent="0.2">
      <c r="A77" s="2"/>
      <c r="B77" s="4"/>
      <c r="C77" s="5"/>
      <c r="D77" s="4"/>
      <c r="E77" s="4"/>
    </row>
    <row r="78" spans="1:5" x14ac:dyDescent="0.2">
      <c r="A78" s="2"/>
      <c r="B78" s="4"/>
      <c r="C78" s="5"/>
      <c r="D78" s="4"/>
      <c r="E78" s="4"/>
    </row>
    <row r="79" spans="1:5" x14ac:dyDescent="0.2">
      <c r="A79" s="2"/>
      <c r="B79" s="4"/>
      <c r="C79" s="5"/>
      <c r="D79" s="4"/>
      <c r="E79" s="4"/>
    </row>
    <row r="80" spans="1:5" x14ac:dyDescent="0.2">
      <c r="A80" s="2"/>
      <c r="B80" s="4"/>
      <c r="C80" s="5"/>
      <c r="D80" s="4"/>
      <c r="E80" s="4"/>
    </row>
    <row r="81" spans="1:5" x14ac:dyDescent="0.2">
      <c r="A81" s="2"/>
      <c r="B81" s="4"/>
      <c r="C81" s="5"/>
      <c r="D81" s="4"/>
      <c r="E81" s="4"/>
    </row>
    <row r="82" spans="1:5" x14ac:dyDescent="0.2">
      <c r="A82" s="2"/>
      <c r="B82" s="4"/>
      <c r="C82" s="5"/>
      <c r="D82" s="4"/>
      <c r="E82" s="4"/>
    </row>
    <row r="83" spans="1:5" x14ac:dyDescent="0.2">
      <c r="A83" s="2"/>
      <c r="B83" s="4"/>
      <c r="C83" s="5"/>
      <c r="D83" s="4"/>
      <c r="E83" s="4"/>
    </row>
    <row r="84" spans="1:5" x14ac:dyDescent="0.2">
      <c r="A84" s="2"/>
      <c r="B84" s="4"/>
      <c r="C84" s="5"/>
      <c r="D84" s="4"/>
      <c r="E84" s="4"/>
    </row>
    <row r="85" spans="1:5" x14ac:dyDescent="0.2">
      <c r="A85" s="2"/>
      <c r="B85" s="4"/>
      <c r="C85" s="5"/>
      <c r="D85" s="4"/>
      <c r="E85" s="4"/>
    </row>
    <row r="86" spans="1:5" x14ac:dyDescent="0.2">
      <c r="A86" s="2"/>
      <c r="B86" s="4"/>
      <c r="C86" s="5"/>
      <c r="D86" s="4"/>
      <c r="E86" s="4"/>
    </row>
    <row r="87" spans="1:5" x14ac:dyDescent="0.2">
      <c r="A87" s="2"/>
      <c r="B87" s="4"/>
      <c r="C87" s="5"/>
      <c r="D87" s="4"/>
      <c r="E87" s="4"/>
    </row>
    <row r="88" spans="1:5" x14ac:dyDescent="0.2">
      <c r="A88" s="2"/>
      <c r="B88" s="4"/>
      <c r="C88" s="5"/>
      <c r="D88" s="4"/>
      <c r="E88" s="4"/>
    </row>
    <row r="89" spans="1:5" x14ac:dyDescent="0.2">
      <c r="A89" s="2"/>
      <c r="B89" s="4"/>
      <c r="C89" s="5"/>
      <c r="D89" s="4"/>
      <c r="E89" s="4"/>
    </row>
    <row r="90" spans="1:5" x14ac:dyDescent="0.2">
      <c r="A90" s="2"/>
      <c r="B90" s="4"/>
      <c r="C90" s="5"/>
      <c r="D90" s="4"/>
      <c r="E90" s="4"/>
    </row>
    <row r="91" spans="1:5" x14ac:dyDescent="0.2">
      <c r="A91" s="2"/>
      <c r="B91" s="4"/>
      <c r="C91" s="5"/>
      <c r="D91" s="4"/>
      <c r="E91" s="4"/>
    </row>
    <row r="92" spans="1:5" x14ac:dyDescent="0.2">
      <c r="A92" s="2"/>
      <c r="B92" s="4"/>
      <c r="C92" s="5"/>
      <c r="D92" s="4"/>
      <c r="E92" s="4"/>
    </row>
    <row r="93" spans="1:5" x14ac:dyDescent="0.2">
      <c r="A93" s="2"/>
      <c r="B93" s="4"/>
      <c r="C93" s="5"/>
      <c r="D93" s="4"/>
      <c r="E93" s="4"/>
    </row>
    <row r="94" spans="1:5" x14ac:dyDescent="0.2">
      <c r="A94" s="2"/>
      <c r="B94" s="4"/>
      <c r="C94" s="5"/>
      <c r="D94" s="4"/>
      <c r="E94" s="4"/>
    </row>
    <row r="95" spans="1:5" x14ac:dyDescent="0.2">
      <c r="A95" s="2"/>
      <c r="B95" s="4"/>
      <c r="C95" s="5"/>
      <c r="D95" s="4"/>
      <c r="E95" s="4"/>
    </row>
    <row r="96" spans="1:5" x14ac:dyDescent="0.2">
      <c r="A96" s="2"/>
      <c r="B96" s="4"/>
      <c r="C96" s="5"/>
      <c r="D96" s="4"/>
      <c r="E96" s="4"/>
    </row>
    <row r="97" spans="1:5" x14ac:dyDescent="0.2">
      <c r="A97" s="2"/>
      <c r="B97" s="4"/>
      <c r="C97" s="5"/>
      <c r="D97" s="4"/>
      <c r="E97" s="4"/>
    </row>
    <row r="98" spans="1:5" x14ac:dyDescent="0.2">
      <c r="A98" s="2"/>
      <c r="B98" s="4"/>
      <c r="C98" s="5"/>
      <c r="D98" s="4"/>
      <c r="E98" s="4"/>
    </row>
    <row r="99" spans="1:5" x14ac:dyDescent="0.2">
      <c r="A99" s="2"/>
      <c r="B99" s="4"/>
      <c r="C99" s="5"/>
      <c r="D99" s="4"/>
      <c r="E99" s="4"/>
    </row>
    <row r="100" spans="1:5" x14ac:dyDescent="0.2">
      <c r="A100" s="2"/>
      <c r="B100" s="4"/>
      <c r="C100" s="5"/>
      <c r="D100" s="4"/>
      <c r="E100" s="4"/>
    </row>
    <row r="101" spans="1:5" x14ac:dyDescent="0.2">
      <c r="A101" s="2"/>
      <c r="B101" s="4"/>
      <c r="C101" s="5"/>
      <c r="D101" s="4"/>
      <c r="E101" s="4"/>
    </row>
    <row r="102" spans="1:5" x14ac:dyDescent="0.2">
      <c r="A102" s="2"/>
      <c r="B102" s="4"/>
      <c r="C102" s="5"/>
      <c r="D102" s="4"/>
      <c r="E102" s="4"/>
    </row>
    <row r="103" spans="1:5" x14ac:dyDescent="0.2">
      <c r="A103" s="2"/>
      <c r="B103" s="4"/>
      <c r="C103" s="5"/>
      <c r="D103" s="4"/>
      <c r="E103" s="4"/>
    </row>
    <row r="104" spans="1:5" x14ac:dyDescent="0.2">
      <c r="A104" s="2"/>
      <c r="B104" s="4"/>
      <c r="C104" s="5"/>
      <c r="D104" s="4"/>
      <c r="E104" s="4"/>
    </row>
    <row r="105" spans="1:5" x14ac:dyDescent="0.2">
      <c r="A105" s="2"/>
      <c r="B105" s="4"/>
      <c r="C105" s="5"/>
      <c r="D105" s="4"/>
      <c r="E105" s="4"/>
    </row>
    <row r="106" spans="1:5" x14ac:dyDescent="0.2">
      <c r="A106" s="2"/>
      <c r="B106" s="4"/>
      <c r="C106" s="5"/>
      <c r="D106" s="4"/>
      <c r="E106" s="4"/>
    </row>
    <row r="107" spans="1:5" x14ac:dyDescent="0.2">
      <c r="A107" s="2"/>
      <c r="B107" s="4"/>
      <c r="C107" s="5"/>
      <c r="D107" s="4"/>
      <c r="E107" s="4"/>
    </row>
    <row r="108" spans="1:5" x14ac:dyDescent="0.2">
      <c r="A108" s="2"/>
      <c r="B108" s="4"/>
      <c r="C108" s="5"/>
      <c r="D108" s="4"/>
      <c r="E108" s="4"/>
    </row>
    <row r="109" spans="1:5" x14ac:dyDescent="0.2">
      <c r="A109" s="2"/>
      <c r="B109" s="4"/>
      <c r="C109" s="5"/>
      <c r="D109" s="4"/>
      <c r="E109" s="4"/>
    </row>
    <row r="110" spans="1:5" x14ac:dyDescent="0.2">
      <c r="A110" s="2"/>
      <c r="B110" s="4"/>
      <c r="C110" s="5"/>
      <c r="D110" s="4"/>
      <c r="E110" s="4"/>
    </row>
    <row r="111" spans="1:5" x14ac:dyDescent="0.2">
      <c r="A111" s="2"/>
      <c r="B111" s="4"/>
      <c r="C111" s="5"/>
      <c r="D111" s="4"/>
      <c r="E111" s="4"/>
    </row>
    <row r="112" spans="1:5" x14ac:dyDescent="0.2">
      <c r="A112" s="2"/>
      <c r="B112" s="4"/>
      <c r="C112" s="5"/>
      <c r="D112" s="4"/>
      <c r="E112" s="4"/>
    </row>
    <row r="113" spans="1:5" x14ac:dyDescent="0.2">
      <c r="A113" s="2"/>
      <c r="B113" s="4"/>
      <c r="C113" s="5"/>
      <c r="D113" s="4"/>
      <c r="E113" s="4"/>
    </row>
    <row r="114" spans="1:5" x14ac:dyDescent="0.2">
      <c r="A114" s="2"/>
      <c r="B114" s="4"/>
      <c r="C114" s="5"/>
      <c r="D114" s="4"/>
      <c r="E114" s="4"/>
    </row>
    <row r="115" spans="1:5" x14ac:dyDescent="0.2">
      <c r="A115" s="2"/>
      <c r="B115" s="4"/>
      <c r="C115" s="5"/>
      <c r="D115" s="4"/>
      <c r="E115" s="4"/>
    </row>
    <row r="116" spans="1:5" x14ac:dyDescent="0.2">
      <c r="A116" s="2"/>
      <c r="B116" s="4"/>
      <c r="C116" s="5"/>
      <c r="D116" s="4"/>
      <c r="E116" s="4"/>
    </row>
    <row r="117" spans="1:5" x14ac:dyDescent="0.2">
      <c r="A117" s="2"/>
      <c r="B117" s="4"/>
      <c r="C117" s="5"/>
      <c r="D117" s="4"/>
      <c r="E117" s="4"/>
    </row>
    <row r="118" spans="1:5" x14ac:dyDescent="0.2">
      <c r="A118" s="2"/>
      <c r="B118" s="4"/>
      <c r="C118" s="5"/>
      <c r="D118" s="4"/>
      <c r="E118" s="4"/>
    </row>
    <row r="119" spans="1:5" x14ac:dyDescent="0.2">
      <c r="A119" s="2"/>
      <c r="B119" s="4"/>
      <c r="C119" s="5"/>
      <c r="D119" s="4"/>
      <c r="E119" s="4"/>
    </row>
    <row r="120" spans="1:5" x14ac:dyDescent="0.2">
      <c r="A120" s="2"/>
      <c r="B120" s="4"/>
      <c r="C120" s="5"/>
      <c r="D120" s="4"/>
      <c r="E120" s="4"/>
    </row>
    <row r="121" spans="1:5" x14ac:dyDescent="0.2">
      <c r="A121" s="2"/>
      <c r="B121" s="4"/>
      <c r="C121" s="5"/>
      <c r="D121" s="4"/>
      <c r="E121" s="4"/>
    </row>
    <row r="122" spans="1:5" x14ac:dyDescent="0.2">
      <c r="A122" s="2"/>
      <c r="B122" s="4"/>
      <c r="C122" s="5"/>
      <c r="D122" s="4"/>
      <c r="E122" s="4"/>
    </row>
    <row r="123" spans="1:5" x14ac:dyDescent="0.2">
      <c r="A123" s="2"/>
      <c r="B123" s="4"/>
      <c r="C123" s="5"/>
      <c r="D123" s="4"/>
      <c r="E123" s="4"/>
    </row>
    <row r="124" spans="1:5" x14ac:dyDescent="0.2">
      <c r="A124" s="2"/>
      <c r="B124" s="4"/>
      <c r="C124" s="5"/>
      <c r="D124" s="4"/>
      <c r="E124" s="4"/>
    </row>
    <row r="125" spans="1:5" x14ac:dyDescent="0.2">
      <c r="A125" s="2"/>
      <c r="B125" s="4"/>
      <c r="C125" s="5"/>
      <c r="D125" s="4"/>
      <c r="E125" s="4"/>
    </row>
    <row r="126" spans="1:5" x14ac:dyDescent="0.2">
      <c r="A126" s="2"/>
      <c r="B126" s="4"/>
      <c r="C126" s="5"/>
      <c r="D126" s="4"/>
      <c r="E126" s="4"/>
    </row>
    <row r="127" spans="1:5" x14ac:dyDescent="0.2">
      <c r="A127" s="2"/>
      <c r="B127" s="4"/>
      <c r="C127" s="4"/>
      <c r="D127" s="4"/>
      <c r="E127" s="4"/>
    </row>
    <row r="128" spans="1:5" x14ac:dyDescent="0.2">
      <c r="A128" s="2"/>
      <c r="B128" s="4"/>
      <c r="C128" s="4"/>
      <c r="D128" s="4"/>
      <c r="E128" s="4"/>
    </row>
    <row r="129" spans="1:5" x14ac:dyDescent="0.2">
      <c r="A129" s="2"/>
      <c r="B129" s="4"/>
      <c r="C129" s="4"/>
      <c r="D129" s="4"/>
      <c r="E129" s="4"/>
    </row>
    <row r="130" spans="1:5" x14ac:dyDescent="0.2">
      <c r="A130" s="2"/>
      <c r="B130" s="4"/>
      <c r="C130" s="4"/>
      <c r="D130" s="4"/>
      <c r="E130" s="4"/>
    </row>
    <row r="131" spans="1:5" x14ac:dyDescent="0.2">
      <c r="A131" s="2"/>
      <c r="B131" s="4"/>
      <c r="C131" s="4"/>
      <c r="D131" s="4"/>
      <c r="E131" s="4"/>
    </row>
    <row r="132" spans="1:5" x14ac:dyDescent="0.2">
      <c r="A132" s="2"/>
      <c r="B132" s="4"/>
      <c r="C132" s="4"/>
      <c r="D132" s="4"/>
      <c r="E132" s="4"/>
    </row>
    <row r="133" spans="1:5" x14ac:dyDescent="0.2">
      <c r="A133" s="2"/>
      <c r="B133" s="4"/>
      <c r="C133" s="4"/>
      <c r="D133" s="4"/>
      <c r="E133" s="4"/>
    </row>
    <row r="134" spans="1:5" x14ac:dyDescent="0.2">
      <c r="A134" s="2"/>
      <c r="B134" s="4"/>
      <c r="C134" s="4"/>
      <c r="D134" s="4"/>
      <c r="E134" s="4"/>
    </row>
    <row r="135" spans="1:5" x14ac:dyDescent="0.2">
      <c r="A135" s="2"/>
      <c r="B135" s="4"/>
      <c r="C135" s="4"/>
      <c r="D135" s="4"/>
      <c r="E135" s="4"/>
    </row>
    <row r="136" spans="1:5" x14ac:dyDescent="0.2">
      <c r="A136" s="2"/>
      <c r="B136" s="4"/>
      <c r="C136" s="4"/>
      <c r="D136" s="4"/>
      <c r="E136" s="4"/>
    </row>
    <row r="137" spans="1:5" x14ac:dyDescent="0.2">
      <c r="A137" s="2"/>
      <c r="B137" s="4"/>
      <c r="C137" s="4"/>
      <c r="D137" s="4"/>
      <c r="E137" s="4"/>
    </row>
    <row r="138" spans="1:5" x14ac:dyDescent="0.2">
      <c r="A138" s="2"/>
      <c r="B138" s="4"/>
      <c r="C138" s="4"/>
      <c r="D138" s="4"/>
      <c r="E138" s="4"/>
    </row>
    <row r="139" spans="1:5" x14ac:dyDescent="0.2">
      <c r="A139" s="2"/>
      <c r="B139" s="4"/>
      <c r="C139" s="4"/>
      <c r="D139" s="4"/>
      <c r="E139" s="4"/>
    </row>
    <row r="140" spans="1:5" x14ac:dyDescent="0.2">
      <c r="A140" s="2"/>
      <c r="B140" s="4"/>
      <c r="C140" s="4"/>
      <c r="D140" s="4"/>
      <c r="E140" s="4"/>
    </row>
    <row r="141" spans="1:5" x14ac:dyDescent="0.2">
      <c r="A141" s="2"/>
      <c r="B141" s="4"/>
      <c r="C141" s="4"/>
      <c r="D141" s="4"/>
      <c r="E141" s="4"/>
    </row>
    <row r="142" spans="1:5" x14ac:dyDescent="0.2">
      <c r="A142" s="2"/>
      <c r="B142" s="4"/>
      <c r="C142" s="4"/>
      <c r="D142" s="4"/>
      <c r="E142" s="4"/>
    </row>
    <row r="143" spans="1:5" x14ac:dyDescent="0.2">
      <c r="A143" s="2"/>
      <c r="B143" s="4"/>
      <c r="C143" s="4"/>
      <c r="D143" s="4"/>
      <c r="E143" s="4"/>
    </row>
    <row r="144" spans="1:5" x14ac:dyDescent="0.2">
      <c r="A144" s="2"/>
      <c r="B144" s="4"/>
      <c r="C144" s="4"/>
      <c r="D144" s="4"/>
      <c r="E144" s="4"/>
    </row>
    <row r="145" spans="1:5" x14ac:dyDescent="0.2">
      <c r="A145" s="2"/>
      <c r="B145" s="4"/>
      <c r="C145" s="4"/>
      <c r="D145" s="4"/>
      <c r="E145" s="4"/>
    </row>
    <row r="146" spans="1:5" x14ac:dyDescent="0.2">
      <c r="A146" s="2"/>
      <c r="B146" s="4"/>
      <c r="C146" s="4"/>
      <c r="D146" s="4"/>
      <c r="E146" s="4"/>
    </row>
    <row r="147" spans="1:5" x14ac:dyDescent="0.2">
      <c r="A147" s="2"/>
      <c r="B147" s="4"/>
      <c r="C147" s="4"/>
      <c r="D147" s="4"/>
      <c r="E147" s="4"/>
    </row>
    <row r="148" spans="1:5" x14ac:dyDescent="0.2">
      <c r="A148" s="2"/>
      <c r="B148" s="4"/>
      <c r="C148" s="4"/>
      <c r="D148" s="4"/>
      <c r="E148" s="4"/>
    </row>
    <row r="149" spans="1:5" x14ac:dyDescent="0.2">
      <c r="A149" s="2"/>
      <c r="B149" s="4"/>
      <c r="C149" s="4"/>
      <c r="D149" s="4"/>
      <c r="E149" s="4"/>
    </row>
    <row r="150" spans="1:5" x14ac:dyDescent="0.2">
      <c r="A150" s="2"/>
      <c r="B150" s="4"/>
      <c r="C150" s="4"/>
      <c r="D150" s="4"/>
      <c r="E150" s="4"/>
    </row>
    <row r="151" spans="1:5" x14ac:dyDescent="0.2">
      <c r="A151" s="2"/>
      <c r="B151" s="4"/>
      <c r="C151" s="4"/>
      <c r="D151" s="4"/>
      <c r="E151" s="4"/>
    </row>
    <row r="152" spans="1:5" x14ac:dyDescent="0.2">
      <c r="A152" s="2"/>
      <c r="B152" s="4"/>
      <c r="C152" s="4"/>
      <c r="D152" s="4"/>
      <c r="E152" s="4"/>
    </row>
    <row r="153" spans="1:5" x14ac:dyDescent="0.2">
      <c r="A153" s="2"/>
      <c r="B153" s="4"/>
      <c r="C153" s="4"/>
      <c r="D153" s="4"/>
      <c r="E153" s="4"/>
    </row>
    <row r="154" spans="1:5" x14ac:dyDescent="0.2">
      <c r="A154" s="2"/>
      <c r="B154" s="4"/>
      <c r="C154" s="4"/>
      <c r="D154" s="4"/>
      <c r="E154" s="4"/>
    </row>
    <row r="155" spans="1:5" x14ac:dyDescent="0.2">
      <c r="A155" s="2"/>
      <c r="B155" s="4"/>
      <c r="C155" s="4"/>
      <c r="D155" s="4"/>
      <c r="E155" s="4"/>
    </row>
    <row r="156" spans="1:5" x14ac:dyDescent="0.2">
      <c r="A156" s="2"/>
      <c r="B156" s="4"/>
      <c r="C156" s="4"/>
      <c r="D156" s="4"/>
      <c r="E156" s="4"/>
    </row>
    <row r="157" spans="1:5" x14ac:dyDescent="0.2">
      <c r="A157" s="2"/>
      <c r="B157" s="4"/>
      <c r="C157" s="4"/>
      <c r="D157" s="4"/>
      <c r="E157" s="4"/>
    </row>
    <row r="158" spans="1:5" x14ac:dyDescent="0.2">
      <c r="A158" s="2"/>
      <c r="B158" s="4"/>
      <c r="C158" s="4"/>
      <c r="D158" s="4"/>
      <c r="E158" s="4"/>
    </row>
    <row r="159" spans="1:5" x14ac:dyDescent="0.2">
      <c r="A159" s="2"/>
      <c r="B159" s="4"/>
      <c r="C159" s="4"/>
      <c r="D159" s="4"/>
      <c r="E159" s="4"/>
    </row>
    <row r="160" spans="1:5" x14ac:dyDescent="0.2">
      <c r="A160" s="2"/>
      <c r="B160" s="4"/>
      <c r="C160" s="4"/>
      <c r="D160" s="4"/>
      <c r="E160" s="4"/>
    </row>
    <row r="161" spans="1:5" x14ac:dyDescent="0.2">
      <c r="A161" s="2"/>
      <c r="B161" s="4"/>
      <c r="C161" s="4"/>
      <c r="D161" s="4"/>
      <c r="E161" s="4"/>
    </row>
    <row r="162" spans="1:5" x14ac:dyDescent="0.2">
      <c r="A162" s="2"/>
      <c r="B162" s="4"/>
      <c r="C162" s="4"/>
      <c r="D162" s="4"/>
      <c r="E162" s="4"/>
    </row>
    <row r="163" spans="1:5" x14ac:dyDescent="0.2">
      <c r="A163" s="2"/>
      <c r="B163" s="4"/>
      <c r="C163" s="4"/>
      <c r="D163" s="4"/>
      <c r="E163" s="4"/>
    </row>
    <row r="164" spans="1:5" x14ac:dyDescent="0.2">
      <c r="A164" s="2"/>
      <c r="B164" s="4"/>
      <c r="C164" s="4"/>
      <c r="D164" s="4"/>
      <c r="E164" s="4"/>
    </row>
    <row r="165" spans="1:5" x14ac:dyDescent="0.2">
      <c r="A165" s="2"/>
      <c r="B165" s="4"/>
      <c r="C165" s="4"/>
      <c r="D165" s="4"/>
      <c r="E165" s="4"/>
    </row>
    <row r="166" spans="1:5" x14ac:dyDescent="0.2">
      <c r="A166" s="2"/>
      <c r="B166" s="4"/>
      <c r="C166" s="4"/>
      <c r="D166" s="4"/>
      <c r="E166" s="4"/>
    </row>
    <row r="167" spans="1:5" x14ac:dyDescent="0.2">
      <c r="A167" s="2"/>
      <c r="B167" s="4"/>
      <c r="C167" s="4"/>
      <c r="D167" s="4"/>
      <c r="E167" s="4"/>
    </row>
    <row r="168" spans="1:5" x14ac:dyDescent="0.2">
      <c r="A168" s="2"/>
      <c r="B168" s="4"/>
      <c r="C168" s="4"/>
      <c r="D168" s="4"/>
      <c r="E168" s="4"/>
    </row>
    <row r="169" spans="1:5" x14ac:dyDescent="0.2">
      <c r="A169" s="2"/>
      <c r="B169" s="4"/>
      <c r="C169" s="4"/>
      <c r="D169" s="4"/>
      <c r="E169" s="4"/>
    </row>
    <row r="170" spans="1:5" x14ac:dyDescent="0.2">
      <c r="A170" s="2"/>
      <c r="B170" s="4"/>
      <c r="C170" s="4"/>
      <c r="D170" s="4"/>
      <c r="E170" s="4"/>
    </row>
    <row r="171" spans="1:5" x14ac:dyDescent="0.2">
      <c r="A171" s="2"/>
      <c r="B171" s="4"/>
      <c r="C171" s="4"/>
      <c r="D171" s="4"/>
      <c r="E171" s="4"/>
    </row>
    <row r="172" spans="1:5" x14ac:dyDescent="0.2">
      <c r="A172" s="2"/>
      <c r="B172" s="4"/>
      <c r="C172" s="4"/>
      <c r="D172" s="4"/>
      <c r="E172" s="4"/>
    </row>
    <row r="173" spans="1:5" x14ac:dyDescent="0.2">
      <c r="A173" s="2"/>
      <c r="B173" s="4"/>
      <c r="C173" s="4"/>
      <c r="D173" s="4"/>
      <c r="E173" s="4"/>
    </row>
    <row r="174" spans="1:5" x14ac:dyDescent="0.2">
      <c r="A174" s="2"/>
      <c r="B174" s="4"/>
      <c r="C174" s="4"/>
      <c r="D174" s="4"/>
      <c r="E174" s="4"/>
    </row>
    <row r="175" spans="1:5" x14ac:dyDescent="0.2">
      <c r="A175" s="2"/>
      <c r="B175" s="4"/>
      <c r="C175" s="4"/>
      <c r="D175" s="4"/>
      <c r="E175" s="4"/>
    </row>
    <row r="176" spans="1:5" x14ac:dyDescent="0.2">
      <c r="A176" s="2"/>
      <c r="B176" s="4"/>
      <c r="C176" s="4"/>
      <c r="D176" s="4"/>
      <c r="E176" s="4"/>
    </row>
    <row r="177" spans="1:5" x14ac:dyDescent="0.2">
      <c r="A177" s="2"/>
      <c r="B177" s="4"/>
      <c r="C177" s="4"/>
      <c r="D177" s="4"/>
      <c r="E177" s="4"/>
    </row>
    <row r="178" spans="1:5" x14ac:dyDescent="0.2">
      <c r="A178" s="2"/>
      <c r="B178" s="4"/>
      <c r="C178" s="4"/>
      <c r="D178" s="4"/>
      <c r="E178" s="4"/>
    </row>
    <row r="179" spans="1:5" x14ac:dyDescent="0.2">
      <c r="A179" s="2"/>
      <c r="B179" s="4"/>
      <c r="C179" s="4"/>
      <c r="D179" s="4"/>
      <c r="E179" s="4"/>
    </row>
    <row r="180" spans="1:5" x14ac:dyDescent="0.2">
      <c r="A180" s="2"/>
      <c r="B180" s="4"/>
      <c r="C180" s="4"/>
      <c r="D180" s="4"/>
      <c r="E180" s="4"/>
    </row>
    <row r="181" spans="1:5" x14ac:dyDescent="0.2">
      <c r="A181" s="2"/>
      <c r="B181" s="4"/>
      <c r="C181" s="4"/>
      <c r="D181" s="4"/>
      <c r="E181" s="4"/>
    </row>
    <row r="182" spans="1:5" x14ac:dyDescent="0.2">
      <c r="A182" s="2"/>
      <c r="B182" s="4"/>
      <c r="C182" s="4"/>
      <c r="D182" s="4"/>
      <c r="E182" s="4"/>
    </row>
    <row r="183" spans="1:5" x14ac:dyDescent="0.2">
      <c r="A183" s="2"/>
      <c r="B183" s="4"/>
      <c r="C183" s="4"/>
      <c r="D183" s="4"/>
      <c r="E183" s="4"/>
    </row>
    <row r="184" spans="1:5" x14ac:dyDescent="0.2">
      <c r="A184" s="2"/>
      <c r="B184" s="4"/>
      <c r="C184" s="4"/>
      <c r="D184" s="4"/>
      <c r="E184" s="4"/>
    </row>
    <row r="185" spans="1:5" x14ac:dyDescent="0.2">
      <c r="A185" s="2"/>
      <c r="B185" s="4"/>
      <c r="C185" s="4"/>
      <c r="D185" s="4"/>
      <c r="E185" s="4"/>
    </row>
    <row r="186" spans="1:5" x14ac:dyDescent="0.2">
      <c r="A186" s="2"/>
      <c r="B186" s="4"/>
      <c r="C186" s="4"/>
      <c r="D186" s="4"/>
      <c r="E186" s="4"/>
    </row>
    <row r="187" spans="1:5" x14ac:dyDescent="0.2">
      <c r="A187" s="2"/>
      <c r="B187" s="4"/>
      <c r="C187" s="4"/>
      <c r="D187" s="4"/>
      <c r="E187" s="4"/>
    </row>
    <row r="188" spans="1:5" x14ac:dyDescent="0.2">
      <c r="A188" s="2"/>
      <c r="B188" s="4"/>
      <c r="C188" s="4"/>
      <c r="D188" s="4"/>
      <c r="E188" s="4"/>
    </row>
    <row r="189" spans="1:5" x14ac:dyDescent="0.2">
      <c r="A189" s="2"/>
      <c r="B189" s="4"/>
      <c r="C189" s="4"/>
      <c r="D189" s="4"/>
      <c r="E189" s="4"/>
    </row>
    <row r="190" spans="1:5" x14ac:dyDescent="0.2">
      <c r="A190" s="2"/>
      <c r="B190" s="4"/>
      <c r="C190" s="4"/>
      <c r="D190" s="4"/>
      <c r="E190" s="4"/>
    </row>
    <row r="191" spans="1:5" x14ac:dyDescent="0.2">
      <c r="A191" s="2"/>
      <c r="B191" s="4"/>
      <c r="C191" s="4"/>
      <c r="D191" s="4"/>
      <c r="E191" s="4"/>
    </row>
    <row r="192" spans="1:5" x14ac:dyDescent="0.2">
      <c r="A192" s="2"/>
      <c r="B192" s="4"/>
      <c r="C192" s="4"/>
      <c r="D192" s="4"/>
      <c r="E192" s="4"/>
    </row>
    <row r="193" spans="1:5" x14ac:dyDescent="0.2">
      <c r="A193" s="2"/>
      <c r="B193" s="4"/>
      <c r="C193" s="4"/>
      <c r="D193" s="4"/>
      <c r="E193" s="4"/>
    </row>
    <row r="194" spans="1:5" x14ac:dyDescent="0.2">
      <c r="A194" s="2"/>
      <c r="B194" s="4"/>
      <c r="C194" s="4"/>
      <c r="D194" s="4"/>
      <c r="E194" s="4"/>
    </row>
    <row r="195" spans="1:5" x14ac:dyDescent="0.2">
      <c r="A195" s="2"/>
      <c r="B195" s="4"/>
      <c r="C195" s="4"/>
      <c r="D195" s="4"/>
      <c r="E195" s="4"/>
    </row>
    <row r="196" spans="1:5" x14ac:dyDescent="0.2">
      <c r="A196" s="2"/>
      <c r="B196" s="4"/>
      <c r="C196" s="4"/>
      <c r="D196" s="4"/>
      <c r="E196" s="4"/>
    </row>
    <row r="197" spans="1:5" x14ac:dyDescent="0.2">
      <c r="A197" s="2"/>
      <c r="B197" s="4"/>
      <c r="C197" s="4"/>
      <c r="D197" s="4"/>
      <c r="E197" s="4"/>
    </row>
    <row r="198" spans="1:5" x14ac:dyDescent="0.2">
      <c r="A198" s="2"/>
      <c r="B198" s="4"/>
      <c r="C198" s="4"/>
      <c r="D198" s="4"/>
      <c r="E198" s="4"/>
    </row>
    <row r="199" spans="1:5" x14ac:dyDescent="0.2">
      <c r="A199" s="2"/>
      <c r="B199" s="4"/>
      <c r="C199" s="4"/>
      <c r="D199" s="4"/>
      <c r="E199" s="4"/>
    </row>
    <row r="200" spans="1:5" x14ac:dyDescent="0.2">
      <c r="A200" s="2"/>
      <c r="B200" s="4"/>
      <c r="C200" s="4"/>
      <c r="D200" s="4"/>
      <c r="E200" s="4"/>
    </row>
    <row r="201" spans="1:5" x14ac:dyDescent="0.2">
      <c r="A201" s="2"/>
      <c r="B201" s="4"/>
      <c r="C201" s="4"/>
      <c r="D201" s="4"/>
      <c r="E201" s="4"/>
    </row>
    <row r="202" spans="1:5" x14ac:dyDescent="0.2">
      <c r="A202" s="2"/>
      <c r="B202" s="4"/>
      <c r="C202" s="4"/>
      <c r="D202" s="4"/>
      <c r="E202" s="4"/>
    </row>
    <row r="203" spans="1:5" x14ac:dyDescent="0.2">
      <c r="A203" s="2"/>
      <c r="B203" s="4"/>
      <c r="C203" s="4"/>
      <c r="D203" s="4"/>
      <c r="E203" s="4"/>
    </row>
    <row r="204" spans="1:5" x14ac:dyDescent="0.2">
      <c r="A204" s="2"/>
      <c r="B204" s="4"/>
      <c r="C204" s="4"/>
      <c r="D204" s="4"/>
      <c r="E204" s="4"/>
    </row>
    <row r="205" spans="1:5" x14ac:dyDescent="0.2">
      <c r="A205" s="2"/>
      <c r="B205" s="4"/>
      <c r="C205" s="4"/>
      <c r="D205" s="4"/>
      <c r="E205" s="4"/>
    </row>
    <row r="206" spans="1:5" x14ac:dyDescent="0.2">
      <c r="A206" s="2"/>
      <c r="B206" s="4"/>
      <c r="C206" s="4"/>
      <c r="D206" s="4"/>
      <c r="E206" s="4"/>
    </row>
    <row r="207" spans="1:5" x14ac:dyDescent="0.2">
      <c r="A207" s="2"/>
      <c r="B207" s="4"/>
      <c r="C207" s="4"/>
      <c r="D207" s="4"/>
      <c r="E207" s="4"/>
    </row>
    <row r="208" spans="1:5" x14ac:dyDescent="0.2">
      <c r="A208" s="2"/>
      <c r="B208" s="4"/>
      <c r="C208" s="4"/>
      <c r="D208" s="4"/>
      <c r="E208" s="4"/>
    </row>
    <row r="209" spans="1:5" x14ac:dyDescent="0.2">
      <c r="A209" s="2"/>
      <c r="B209" s="4"/>
      <c r="C209" s="4"/>
      <c r="D209" s="4"/>
      <c r="E209" s="4"/>
    </row>
    <row r="210" spans="1:5" x14ac:dyDescent="0.2">
      <c r="A210" s="2"/>
      <c r="B210" s="4"/>
      <c r="C210" s="4"/>
      <c r="D210" s="4"/>
      <c r="E210" s="4"/>
    </row>
    <row r="211" spans="1:5" x14ac:dyDescent="0.2">
      <c r="A211" s="2"/>
      <c r="B211" s="4"/>
      <c r="C211" s="4"/>
      <c r="D211" s="4"/>
      <c r="E211" s="4"/>
    </row>
    <row r="212" spans="1:5" x14ac:dyDescent="0.2">
      <c r="A212" s="2"/>
      <c r="B212" s="4"/>
      <c r="C212" s="4"/>
      <c r="D212" s="4"/>
      <c r="E212" s="4"/>
    </row>
    <row r="213" spans="1:5" x14ac:dyDescent="0.2">
      <c r="A213" s="2"/>
      <c r="B213" s="4"/>
      <c r="C213" s="4"/>
      <c r="D213" s="4"/>
      <c r="E213" s="4"/>
    </row>
    <row r="214" spans="1:5" x14ac:dyDescent="0.2">
      <c r="A214" s="2"/>
      <c r="B214" s="4"/>
      <c r="C214" s="4"/>
      <c r="D214" s="4"/>
      <c r="E214" s="4"/>
    </row>
    <row r="215" spans="1:5" x14ac:dyDescent="0.2">
      <c r="A215" s="2"/>
      <c r="B215" s="4"/>
      <c r="C215" s="4"/>
      <c r="D215" s="4"/>
      <c r="E215" s="4"/>
    </row>
    <row r="216" spans="1:5" x14ac:dyDescent="0.2">
      <c r="A216" s="2"/>
      <c r="B216" s="4"/>
      <c r="C216" s="4"/>
      <c r="D216" s="4"/>
      <c r="E216" s="4"/>
    </row>
    <row r="217" spans="1:5" x14ac:dyDescent="0.2">
      <c r="A217" s="2"/>
      <c r="B217" s="4"/>
      <c r="C217" s="4"/>
      <c r="D217" s="4"/>
      <c r="E217" s="4"/>
    </row>
    <row r="218" spans="1:5" x14ac:dyDescent="0.2">
      <c r="A218" s="2"/>
      <c r="B218" s="4"/>
      <c r="C218" s="4"/>
      <c r="D218" s="4"/>
      <c r="E218" s="4"/>
    </row>
    <row r="219" spans="1:5" x14ac:dyDescent="0.2">
      <c r="A219" s="2"/>
      <c r="B219" s="4"/>
      <c r="C219" s="4"/>
      <c r="D219" s="4"/>
      <c r="E219" s="4"/>
    </row>
    <row r="220" spans="1:5" x14ac:dyDescent="0.2">
      <c r="A220" s="2"/>
      <c r="B220" s="4"/>
      <c r="C220" s="4"/>
      <c r="D220" s="4"/>
      <c r="E220" s="4"/>
    </row>
    <row r="221" spans="1:5" x14ac:dyDescent="0.2">
      <c r="A221" s="2"/>
      <c r="B221" s="4"/>
      <c r="C221" s="4"/>
      <c r="D221" s="4"/>
      <c r="E221" s="4"/>
    </row>
    <row r="222" spans="1:5" x14ac:dyDescent="0.2">
      <c r="A222" s="2"/>
      <c r="B222" s="4"/>
      <c r="C222" s="4"/>
      <c r="D222" s="4"/>
      <c r="E222" s="4"/>
    </row>
    <row r="223" spans="1:5" x14ac:dyDescent="0.2">
      <c r="A223" s="2"/>
      <c r="B223" s="4"/>
      <c r="C223" s="4"/>
      <c r="D223" s="4"/>
      <c r="E223" s="4"/>
    </row>
    <row r="224" spans="1:5" x14ac:dyDescent="0.2">
      <c r="A224" s="4"/>
      <c r="B224" s="4"/>
      <c r="C224" s="4"/>
      <c r="D224" s="4"/>
      <c r="E224" s="4"/>
    </row>
    <row r="225" spans="1:5" x14ac:dyDescent="0.2">
      <c r="A225" s="4"/>
      <c r="B225" s="4"/>
      <c r="C225" s="4"/>
      <c r="D225" s="4"/>
      <c r="E225" s="4"/>
    </row>
    <row r="226" spans="1:5" x14ac:dyDescent="0.2">
      <c r="A226" s="4"/>
      <c r="B226" s="4"/>
      <c r="C226" s="4"/>
      <c r="D226" s="4"/>
      <c r="E226" s="4"/>
    </row>
    <row r="227" spans="1:5" x14ac:dyDescent="0.2">
      <c r="A227" s="4"/>
      <c r="B227" s="4"/>
      <c r="C227" s="4"/>
      <c r="D227" s="4"/>
      <c r="E227" s="4"/>
    </row>
    <row r="228" spans="1:5" x14ac:dyDescent="0.2">
      <c r="A228" s="4"/>
      <c r="B228" s="4"/>
      <c r="C228" s="4"/>
      <c r="D228" s="4"/>
      <c r="E228" s="4"/>
    </row>
    <row r="229" spans="1:5" x14ac:dyDescent="0.2">
      <c r="A229" s="4"/>
      <c r="B229" s="4"/>
      <c r="C229" s="4"/>
      <c r="D229" s="4"/>
      <c r="E229" s="4"/>
    </row>
    <row r="230" spans="1:5" x14ac:dyDescent="0.2">
      <c r="A230" s="4"/>
      <c r="B230" s="4"/>
      <c r="C230" s="4"/>
      <c r="D230" s="4"/>
      <c r="E230" s="4"/>
    </row>
    <row r="231" spans="1:5" x14ac:dyDescent="0.2">
      <c r="A231" s="4"/>
      <c r="B231" s="4"/>
      <c r="C231" s="4"/>
      <c r="D231" s="4"/>
      <c r="E231" s="4"/>
    </row>
    <row r="232" spans="1:5" x14ac:dyDescent="0.2">
      <c r="A232" s="4"/>
      <c r="B232" s="4"/>
      <c r="C232" s="4"/>
      <c r="D232" s="4"/>
      <c r="E232" s="4"/>
    </row>
    <row r="233" spans="1:5" x14ac:dyDescent="0.2">
      <c r="A233" s="4"/>
      <c r="B233" s="4"/>
      <c r="C233" s="4"/>
      <c r="D233" s="4"/>
      <c r="E233" s="4"/>
    </row>
    <row r="234" spans="1:5" x14ac:dyDescent="0.2">
      <c r="A234" s="4"/>
      <c r="B234" s="4"/>
      <c r="C234" s="4"/>
      <c r="D234" s="4"/>
      <c r="E234" s="4"/>
    </row>
    <row r="235" spans="1:5" x14ac:dyDescent="0.2">
      <c r="A235" s="4"/>
      <c r="B235" s="4"/>
      <c r="C235" s="4"/>
      <c r="D235" s="4"/>
      <c r="E235" s="4"/>
    </row>
    <row r="236" spans="1:5" x14ac:dyDescent="0.2">
      <c r="A236" s="4"/>
      <c r="B236" s="4"/>
      <c r="C236" s="4"/>
      <c r="D236" s="4"/>
      <c r="E236" s="4"/>
    </row>
    <row r="237" spans="1:5" x14ac:dyDescent="0.2">
      <c r="A237" s="4"/>
      <c r="B237" s="4"/>
      <c r="C237" s="4"/>
      <c r="D237" s="4"/>
      <c r="E237" s="4"/>
    </row>
    <row r="238" spans="1:5" x14ac:dyDescent="0.2">
      <c r="A238" s="4"/>
      <c r="B238" s="4"/>
      <c r="C238" s="4"/>
      <c r="D238" s="4"/>
      <c r="E238" s="4"/>
    </row>
    <row r="239" spans="1:5" x14ac:dyDescent="0.2">
      <c r="A239" s="4"/>
      <c r="B239" s="4"/>
      <c r="C239" s="4"/>
      <c r="D239" s="4"/>
      <c r="E239" s="4"/>
    </row>
    <row r="240" spans="1:5" x14ac:dyDescent="0.2">
      <c r="A240" s="4"/>
      <c r="B240" s="4"/>
      <c r="C240" s="4"/>
      <c r="D240" s="4"/>
      <c r="E240" s="4"/>
    </row>
    <row r="241" spans="1:5" x14ac:dyDescent="0.2">
      <c r="A241" s="4"/>
      <c r="B241" s="4"/>
      <c r="C241" s="4"/>
      <c r="D241" s="4"/>
      <c r="E241" s="4"/>
    </row>
    <row r="242" spans="1:5" x14ac:dyDescent="0.2">
      <c r="A242" s="4"/>
      <c r="B242" s="4"/>
      <c r="C242" s="4"/>
      <c r="D242" s="4"/>
      <c r="E242" s="4"/>
    </row>
    <row r="243" spans="1:5" x14ac:dyDescent="0.2">
      <c r="A243" s="4"/>
      <c r="B243" s="4"/>
      <c r="C243" s="4"/>
      <c r="D243" s="4"/>
      <c r="E243" s="4"/>
    </row>
    <row r="244" spans="1:5" x14ac:dyDescent="0.2">
      <c r="A244" s="4"/>
      <c r="B244" s="4"/>
      <c r="C244" s="4"/>
      <c r="D244" s="4"/>
      <c r="E244" s="4"/>
    </row>
    <row r="245" spans="1:5" x14ac:dyDescent="0.2">
      <c r="A245" s="4"/>
      <c r="B245" s="4"/>
      <c r="C245" s="4"/>
      <c r="D245" s="4"/>
      <c r="E245" s="4"/>
    </row>
    <row r="246" spans="1:5" x14ac:dyDescent="0.2">
      <c r="A246" s="4"/>
      <c r="B246" s="4"/>
      <c r="C246" s="4"/>
      <c r="D246" s="4"/>
      <c r="E246" s="4"/>
    </row>
    <row r="247" spans="1:5" x14ac:dyDescent="0.2">
      <c r="A247" s="4"/>
      <c r="B247" s="4"/>
      <c r="C247" s="4"/>
      <c r="D247" s="4"/>
      <c r="E247" s="4"/>
    </row>
    <row r="248" spans="1:5" x14ac:dyDescent="0.2">
      <c r="A248" s="4"/>
      <c r="B248" s="4"/>
      <c r="C248" s="4"/>
      <c r="D248" s="4"/>
      <c r="E248" s="4"/>
    </row>
    <row r="249" spans="1:5" x14ac:dyDescent="0.2">
      <c r="A249" s="4"/>
      <c r="B249" s="4"/>
      <c r="C249" s="4"/>
      <c r="D249" s="4"/>
      <c r="E249" s="4"/>
    </row>
    <row r="250" spans="1:5" x14ac:dyDescent="0.2">
      <c r="A250" s="4"/>
      <c r="B250" s="4"/>
      <c r="C250" s="4"/>
      <c r="D250" s="4"/>
      <c r="E250" s="4"/>
    </row>
    <row r="251" spans="1:5" x14ac:dyDescent="0.2">
      <c r="A251" s="4"/>
      <c r="B251" s="4"/>
      <c r="C251" s="4"/>
      <c r="D251" s="4"/>
      <c r="E251" s="4"/>
    </row>
    <row r="252" spans="1:5" x14ac:dyDescent="0.2">
      <c r="A252" s="4"/>
      <c r="B252" s="4"/>
      <c r="C252" s="4"/>
      <c r="D252" s="4"/>
      <c r="E252" s="4"/>
    </row>
    <row r="253" spans="1:5" x14ac:dyDescent="0.2">
      <c r="A253" s="4"/>
      <c r="B253" s="4"/>
      <c r="C253" s="4"/>
      <c r="D253" s="4"/>
      <c r="E253" s="4"/>
    </row>
    <row r="254" spans="1:5" x14ac:dyDescent="0.2">
      <c r="A254" s="4"/>
      <c r="B254" s="4"/>
      <c r="C254" s="4"/>
      <c r="D254" s="4"/>
      <c r="E254" s="4"/>
    </row>
    <row r="255" spans="1:5" x14ac:dyDescent="0.2">
      <c r="A255" s="4"/>
      <c r="B255" s="4"/>
      <c r="C255" s="4"/>
      <c r="D255" s="4"/>
      <c r="E255" s="4"/>
    </row>
    <row r="256" spans="1:5" x14ac:dyDescent="0.2">
      <c r="A256" s="4"/>
      <c r="B256" s="4"/>
      <c r="C256" s="4"/>
      <c r="D256" s="4"/>
      <c r="E256" s="4"/>
    </row>
    <row r="257" spans="1:5" x14ac:dyDescent="0.2">
      <c r="A257" s="4"/>
      <c r="B257" s="4"/>
      <c r="C257" s="4"/>
      <c r="D257" s="4"/>
      <c r="E257" s="4"/>
    </row>
    <row r="258" spans="1:5" x14ac:dyDescent="0.2">
      <c r="A258" s="4"/>
      <c r="B258" s="4"/>
      <c r="C258" s="4"/>
      <c r="D258" s="4"/>
      <c r="E258" s="4"/>
    </row>
    <row r="259" spans="1:5" x14ac:dyDescent="0.2">
      <c r="A259" s="4"/>
      <c r="B259" s="4"/>
      <c r="C259" s="4"/>
      <c r="D259" s="4"/>
      <c r="E259" s="4"/>
    </row>
    <row r="260" spans="1:5" x14ac:dyDescent="0.2">
      <c r="A260" s="4"/>
      <c r="B260" s="4"/>
      <c r="C260" s="4"/>
      <c r="D260" s="4"/>
      <c r="E260" s="4"/>
    </row>
    <row r="261" spans="1:5" x14ac:dyDescent="0.2">
      <c r="A261" s="4"/>
      <c r="B261" s="4"/>
      <c r="C261" s="4"/>
      <c r="D261" s="4"/>
      <c r="E261" s="4"/>
    </row>
    <row r="262" spans="1:5" x14ac:dyDescent="0.2">
      <c r="A262" s="4"/>
      <c r="B262" s="4"/>
      <c r="C262" s="4"/>
      <c r="D262" s="4"/>
      <c r="E262" s="4"/>
    </row>
    <row r="263" spans="1:5" x14ac:dyDescent="0.2">
      <c r="A263" s="4"/>
      <c r="B263" s="4"/>
      <c r="C263" s="4"/>
      <c r="D263" s="4"/>
      <c r="E263" s="4"/>
    </row>
    <row r="264" spans="1:5" x14ac:dyDescent="0.2">
      <c r="A264" s="4"/>
      <c r="B264" s="4"/>
      <c r="C264" s="4"/>
      <c r="D264" s="4"/>
      <c r="E264" s="4"/>
    </row>
    <row r="265" spans="1:5" x14ac:dyDescent="0.2">
      <c r="A265" s="4"/>
      <c r="B265" s="4"/>
      <c r="C265" s="4"/>
      <c r="D265" s="4"/>
      <c r="E265" s="4"/>
    </row>
    <row r="266" spans="1:5" x14ac:dyDescent="0.2">
      <c r="A266" s="4"/>
      <c r="B266" s="4"/>
      <c r="C266" s="4"/>
      <c r="D266" s="4"/>
      <c r="E266" s="4"/>
    </row>
    <row r="267" spans="1:5" x14ac:dyDescent="0.2">
      <c r="A267" s="4"/>
      <c r="B267" s="4"/>
      <c r="C267" s="4"/>
      <c r="D267" s="4"/>
      <c r="E267" s="4"/>
    </row>
    <row r="268" spans="1:5" x14ac:dyDescent="0.2">
      <c r="A268" s="4"/>
      <c r="B268" s="4"/>
      <c r="C268" s="4"/>
      <c r="D268" s="4"/>
      <c r="E268" s="4"/>
    </row>
    <row r="269" spans="1:5" x14ac:dyDescent="0.2">
      <c r="A269" s="4"/>
      <c r="B269" s="4"/>
      <c r="C269" s="4"/>
      <c r="D269" s="4"/>
      <c r="E269" s="4"/>
    </row>
    <row r="270" spans="1:5" x14ac:dyDescent="0.2">
      <c r="A270" s="4"/>
      <c r="B270" s="4"/>
      <c r="C270" s="4"/>
      <c r="D270" s="4"/>
      <c r="E270" s="4"/>
    </row>
    <row r="271" spans="1:5" x14ac:dyDescent="0.2">
      <c r="A271" s="4"/>
      <c r="B271" s="4"/>
      <c r="C271" s="4"/>
      <c r="D271" s="4"/>
      <c r="E271" s="4"/>
    </row>
    <row r="272" spans="1:5" x14ac:dyDescent="0.2">
      <c r="A272" s="4"/>
      <c r="B272" s="4"/>
      <c r="C272" s="4"/>
      <c r="D272" s="4"/>
      <c r="E272" s="4"/>
    </row>
    <row r="273" spans="1:5" x14ac:dyDescent="0.2">
      <c r="A273" s="4"/>
      <c r="B273" s="4"/>
      <c r="C273" s="4"/>
      <c r="D273" s="4"/>
      <c r="E273" s="4"/>
    </row>
  </sheetData>
  <sheetProtection password="9E8D" sheet="1" objects="1" scenarios="1"/>
  <mergeCells count="4">
    <mergeCell ref="A2:G2"/>
    <mergeCell ref="A3:E3"/>
    <mergeCell ref="A42:F42"/>
    <mergeCell ref="A1:C1"/>
  </mergeCells>
  <pageMargins left="0.7" right="0.7" top="0.75" bottom="0.75" header="0.3" footer="0.3"/>
  <pageSetup paperSize="8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>
    <pageSetUpPr fitToPage="1"/>
  </sheetPr>
  <dimension ref="A1:L249"/>
  <sheetViews>
    <sheetView tabSelected="1" zoomScale="115" zoomScaleNormal="115" zoomScaleSheetLayoutView="100" workbookViewId="0">
      <selection activeCell="G44" sqref="G44"/>
    </sheetView>
  </sheetViews>
  <sheetFormatPr defaultColWidth="8.85546875" defaultRowHeight="12.75" x14ac:dyDescent="0.2"/>
  <cols>
    <col min="1" max="1" width="6.140625" style="76" customWidth="1"/>
    <col min="2" max="2" width="13.7109375" style="76" customWidth="1"/>
    <col min="3" max="3" width="69.42578125" style="76" customWidth="1"/>
    <col min="4" max="4" width="11.28515625" style="76" customWidth="1"/>
    <col min="5" max="5" width="14.42578125" style="76" customWidth="1"/>
    <col min="6" max="6" width="13.140625" style="76" customWidth="1"/>
    <col min="7" max="7" width="16.5703125" style="76" customWidth="1"/>
    <col min="8" max="16384" width="8.85546875" style="76"/>
  </cols>
  <sheetData>
    <row r="1" spans="1:12" ht="136.9" customHeight="1" x14ac:dyDescent="0.2">
      <c r="A1" s="262" t="s">
        <v>421</v>
      </c>
      <c r="B1" s="266"/>
      <c r="C1" s="266"/>
      <c r="G1" s="153" t="s">
        <v>434</v>
      </c>
      <c r="I1" s="77"/>
    </row>
    <row r="2" spans="1:12" ht="172.5" customHeight="1" x14ac:dyDescent="0.2">
      <c r="A2" s="264" t="s">
        <v>435</v>
      </c>
      <c r="B2" s="264"/>
      <c r="C2" s="264"/>
      <c r="D2" s="264"/>
      <c r="E2" s="264"/>
      <c r="F2" s="264"/>
      <c r="G2" s="264"/>
    </row>
    <row r="3" spans="1:12" ht="13.5" thickBot="1" x14ac:dyDescent="0.25">
      <c r="A3" s="265"/>
      <c r="B3" s="265"/>
      <c r="C3" s="265"/>
      <c r="D3" s="265"/>
      <c r="E3" s="265"/>
    </row>
    <row r="4" spans="1:12" ht="30.75" thickBot="1" x14ac:dyDescent="0.25">
      <c r="A4" s="90" t="s">
        <v>52</v>
      </c>
      <c r="B4" s="91" t="s">
        <v>53</v>
      </c>
      <c r="C4" s="91" t="s">
        <v>50</v>
      </c>
      <c r="D4" s="91" t="s">
        <v>17</v>
      </c>
      <c r="E4" s="91" t="s">
        <v>54</v>
      </c>
      <c r="F4" s="91" t="s">
        <v>55</v>
      </c>
      <c r="G4" s="91" t="s">
        <v>56</v>
      </c>
      <c r="H4" s="195"/>
      <c r="I4" s="195"/>
      <c r="J4" s="195"/>
      <c r="K4" s="195"/>
      <c r="L4" s="195"/>
    </row>
    <row r="5" spans="1:12" s="133" customFormat="1" ht="13.5" thickBot="1" x14ac:dyDescent="0.25">
      <c r="A5" s="131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202"/>
      <c r="I5" s="202"/>
      <c r="J5" s="202"/>
      <c r="K5" s="202"/>
      <c r="L5" s="202"/>
    </row>
    <row r="6" spans="1:12" ht="15" x14ac:dyDescent="0.2">
      <c r="A6" s="96"/>
      <c r="B6" s="97"/>
      <c r="C6" s="98" t="s">
        <v>82</v>
      </c>
      <c r="D6" s="97" t="s">
        <v>58</v>
      </c>
      <c r="E6" s="97" t="s">
        <v>58</v>
      </c>
      <c r="F6" s="97" t="s">
        <v>58</v>
      </c>
      <c r="G6" s="97" t="s">
        <v>58</v>
      </c>
      <c r="H6" s="195"/>
      <c r="I6" s="195"/>
      <c r="J6" s="195"/>
      <c r="K6" s="195"/>
      <c r="L6" s="195"/>
    </row>
    <row r="7" spans="1:12" x14ac:dyDescent="0.2">
      <c r="A7" s="134" t="s">
        <v>83</v>
      </c>
      <c r="B7" s="134"/>
      <c r="C7" s="135" t="s">
        <v>84</v>
      </c>
      <c r="D7" s="136" t="s">
        <v>58</v>
      </c>
      <c r="E7" s="137" t="s">
        <v>58</v>
      </c>
      <c r="F7" s="137" t="s">
        <v>58</v>
      </c>
      <c r="G7" s="138" t="s">
        <v>58</v>
      </c>
      <c r="H7" s="195"/>
      <c r="I7" s="195"/>
      <c r="J7" s="195"/>
      <c r="K7" s="195"/>
      <c r="L7" s="195"/>
    </row>
    <row r="8" spans="1:12" ht="25.5" x14ac:dyDescent="0.2">
      <c r="A8" s="139" t="s">
        <v>85</v>
      </c>
      <c r="B8" s="58" t="s">
        <v>86</v>
      </c>
      <c r="C8" s="140" t="s">
        <v>87</v>
      </c>
      <c r="D8" s="136" t="s">
        <v>88</v>
      </c>
      <c r="E8" s="138">
        <v>300</v>
      </c>
      <c r="F8" s="200"/>
      <c r="G8" s="142"/>
      <c r="H8" s="195"/>
      <c r="I8" s="195"/>
      <c r="J8" s="195"/>
      <c r="K8" s="195"/>
      <c r="L8" s="195"/>
    </row>
    <row r="9" spans="1:12" ht="38.25" x14ac:dyDescent="0.2">
      <c r="A9" s="139" t="s">
        <v>89</v>
      </c>
      <c r="B9" s="58" t="s">
        <v>90</v>
      </c>
      <c r="C9" s="140" t="s">
        <v>91</v>
      </c>
      <c r="D9" s="136" t="s">
        <v>88</v>
      </c>
      <c r="E9" s="138">
        <v>150</v>
      </c>
      <c r="F9" s="200"/>
      <c r="G9" s="142"/>
      <c r="H9" s="195"/>
      <c r="I9" s="204"/>
      <c r="J9" s="195"/>
      <c r="K9" s="195"/>
      <c r="L9" s="195"/>
    </row>
    <row r="10" spans="1:12" ht="25.5" x14ac:dyDescent="0.2">
      <c r="A10" s="139" t="s">
        <v>92</v>
      </c>
      <c r="B10" s="58" t="s">
        <v>93</v>
      </c>
      <c r="C10" s="140" t="s">
        <v>94</v>
      </c>
      <c r="D10" s="136" t="s">
        <v>95</v>
      </c>
      <c r="E10" s="138">
        <v>150</v>
      </c>
      <c r="F10" s="200"/>
      <c r="G10" s="142"/>
      <c r="H10" s="195"/>
      <c r="I10" s="195"/>
      <c r="J10" s="195"/>
      <c r="K10" s="195"/>
      <c r="L10" s="195"/>
    </row>
    <row r="11" spans="1:12" x14ac:dyDescent="0.2">
      <c r="A11" s="134" t="s">
        <v>96</v>
      </c>
      <c r="B11" s="136" t="s">
        <v>58</v>
      </c>
      <c r="C11" s="135" t="s">
        <v>97</v>
      </c>
      <c r="D11" s="137" t="s">
        <v>58</v>
      </c>
      <c r="E11" s="138" t="s">
        <v>58</v>
      </c>
      <c r="F11" s="143" t="s">
        <v>58</v>
      </c>
      <c r="G11" s="141" t="s">
        <v>58</v>
      </c>
      <c r="H11" s="195"/>
      <c r="I11" s="195"/>
      <c r="J11" s="195"/>
      <c r="K11" s="195"/>
      <c r="L11" s="195"/>
    </row>
    <row r="12" spans="1:12" ht="25.5" x14ac:dyDescent="0.2">
      <c r="A12" s="139" t="s">
        <v>98</v>
      </c>
      <c r="B12" s="58" t="s">
        <v>99</v>
      </c>
      <c r="C12" s="140" t="s">
        <v>100</v>
      </c>
      <c r="D12" s="136" t="s">
        <v>101</v>
      </c>
      <c r="E12" s="138">
        <v>1.5</v>
      </c>
      <c r="F12" s="200"/>
      <c r="G12" s="144"/>
      <c r="H12" s="195"/>
      <c r="I12" s="195"/>
      <c r="J12" s="195"/>
      <c r="K12" s="195"/>
      <c r="L12" s="195"/>
    </row>
    <row r="13" spans="1:12" ht="15" x14ac:dyDescent="0.2">
      <c r="A13" s="139" t="s">
        <v>102</v>
      </c>
      <c r="B13" s="58" t="s">
        <v>103</v>
      </c>
      <c r="C13" s="140" t="s">
        <v>104</v>
      </c>
      <c r="D13" s="136" t="s">
        <v>88</v>
      </c>
      <c r="E13" s="138">
        <v>20</v>
      </c>
      <c r="F13" s="200"/>
      <c r="G13" s="144"/>
      <c r="H13" s="195"/>
      <c r="I13" s="195"/>
      <c r="J13" s="195"/>
      <c r="K13" s="195"/>
      <c r="L13" s="195"/>
    </row>
    <row r="14" spans="1:12" ht="38.25" x14ac:dyDescent="0.2">
      <c r="A14" s="139" t="s">
        <v>105</v>
      </c>
      <c r="B14" s="58" t="s">
        <v>106</v>
      </c>
      <c r="C14" s="140" t="s">
        <v>107</v>
      </c>
      <c r="D14" s="136" t="s">
        <v>95</v>
      </c>
      <c r="E14" s="138">
        <v>60</v>
      </c>
      <c r="F14" s="200"/>
      <c r="G14" s="144"/>
      <c r="H14" s="195"/>
      <c r="I14" s="195"/>
      <c r="J14" s="195"/>
      <c r="K14" s="195"/>
      <c r="L14" s="195"/>
    </row>
    <row r="15" spans="1:12" x14ac:dyDescent="0.2">
      <c r="A15" s="134" t="s">
        <v>108</v>
      </c>
      <c r="B15" s="136" t="s">
        <v>58</v>
      </c>
      <c r="C15" s="135" t="s">
        <v>109</v>
      </c>
      <c r="D15" s="137" t="s">
        <v>58</v>
      </c>
      <c r="E15" s="138" t="s">
        <v>58</v>
      </c>
      <c r="F15" s="143" t="s">
        <v>58</v>
      </c>
      <c r="G15" s="141" t="s">
        <v>58</v>
      </c>
      <c r="H15" s="195"/>
      <c r="I15" s="195"/>
      <c r="J15" s="195"/>
      <c r="K15" s="195"/>
      <c r="L15" s="195"/>
    </row>
    <row r="16" spans="1:12" ht="25.5" x14ac:dyDescent="0.2">
      <c r="A16" s="139" t="s">
        <v>110</v>
      </c>
      <c r="B16" s="58" t="s">
        <v>99</v>
      </c>
      <c r="C16" s="140" t="s">
        <v>111</v>
      </c>
      <c r="D16" s="136" t="s">
        <v>101</v>
      </c>
      <c r="E16" s="138">
        <v>2</v>
      </c>
      <c r="F16" s="200"/>
      <c r="G16" s="144"/>
      <c r="H16" s="195"/>
      <c r="I16" s="195"/>
      <c r="J16" s="195"/>
      <c r="K16" s="195"/>
      <c r="L16" s="195"/>
    </row>
    <row r="17" spans="1:12" ht="25.5" x14ac:dyDescent="0.2">
      <c r="A17" s="139" t="s">
        <v>112</v>
      </c>
      <c r="B17" s="58" t="s">
        <v>103</v>
      </c>
      <c r="C17" s="140" t="s">
        <v>113</v>
      </c>
      <c r="D17" s="136" t="s">
        <v>88</v>
      </c>
      <c r="E17" s="138">
        <v>300</v>
      </c>
      <c r="F17" s="200"/>
      <c r="G17" s="144"/>
      <c r="H17" s="195"/>
      <c r="I17" s="195"/>
      <c r="J17" s="195"/>
      <c r="K17" s="195"/>
      <c r="L17" s="195"/>
    </row>
    <row r="18" spans="1:12" ht="25.5" x14ac:dyDescent="0.2">
      <c r="A18" s="139" t="s">
        <v>114</v>
      </c>
      <c r="B18" s="58" t="s">
        <v>115</v>
      </c>
      <c r="C18" s="140" t="s">
        <v>116</v>
      </c>
      <c r="D18" s="136" t="s">
        <v>88</v>
      </c>
      <c r="E18" s="138">
        <v>60</v>
      </c>
      <c r="F18" s="200"/>
      <c r="G18" s="144"/>
      <c r="H18" s="195"/>
      <c r="I18" s="195"/>
      <c r="J18" s="195"/>
      <c r="K18" s="195"/>
      <c r="L18" s="195"/>
    </row>
    <row r="19" spans="1:12" x14ac:dyDescent="0.2">
      <c r="A19" s="134" t="s">
        <v>117</v>
      </c>
      <c r="B19" s="136"/>
      <c r="C19" s="135" t="s">
        <v>118</v>
      </c>
      <c r="D19" s="137"/>
      <c r="E19" s="138"/>
      <c r="F19" s="143" t="s">
        <v>58</v>
      </c>
      <c r="G19" s="141" t="s">
        <v>58</v>
      </c>
      <c r="H19" s="195"/>
      <c r="I19" s="195"/>
      <c r="J19" s="195"/>
      <c r="K19" s="195"/>
      <c r="L19" s="195"/>
    </row>
    <row r="20" spans="1:12" ht="15" x14ac:dyDescent="0.2">
      <c r="A20" s="139" t="s">
        <v>119</v>
      </c>
      <c r="B20" s="58" t="s">
        <v>99</v>
      </c>
      <c r="C20" s="140" t="s">
        <v>120</v>
      </c>
      <c r="D20" s="136" t="s">
        <v>101</v>
      </c>
      <c r="E20" s="138">
        <v>4</v>
      </c>
      <c r="F20" s="200"/>
      <c r="G20" s="144"/>
      <c r="H20" s="195"/>
      <c r="I20" s="195"/>
      <c r="J20" s="195"/>
      <c r="K20" s="195"/>
      <c r="L20" s="195"/>
    </row>
    <row r="21" spans="1:12" ht="15" x14ac:dyDescent="0.2">
      <c r="A21" s="139" t="s">
        <v>121</v>
      </c>
      <c r="B21" s="58" t="s">
        <v>103</v>
      </c>
      <c r="C21" s="140" t="s">
        <v>122</v>
      </c>
      <c r="D21" s="136" t="s">
        <v>88</v>
      </c>
      <c r="E21" s="138">
        <v>1500</v>
      </c>
      <c r="F21" s="200"/>
      <c r="G21" s="144"/>
      <c r="H21" s="195"/>
      <c r="I21" s="195"/>
      <c r="J21" s="195"/>
      <c r="K21" s="195"/>
      <c r="L21" s="195"/>
    </row>
    <row r="22" spans="1:12" ht="15" x14ac:dyDescent="0.2">
      <c r="A22" s="139" t="s">
        <v>123</v>
      </c>
      <c r="B22" s="58" t="s">
        <v>115</v>
      </c>
      <c r="C22" s="140" t="s">
        <v>124</v>
      </c>
      <c r="D22" s="136" t="s">
        <v>88</v>
      </c>
      <c r="E22" s="138">
        <v>10</v>
      </c>
      <c r="F22" s="200"/>
      <c r="G22" s="144"/>
      <c r="H22" s="195"/>
      <c r="I22" s="195"/>
      <c r="J22" s="195"/>
      <c r="K22" s="195"/>
      <c r="L22" s="195"/>
    </row>
    <row r="23" spans="1:12" x14ac:dyDescent="0.2">
      <c r="A23" s="134" t="s">
        <v>125</v>
      </c>
      <c r="B23" s="136" t="s">
        <v>58</v>
      </c>
      <c r="C23" s="135" t="s">
        <v>29</v>
      </c>
      <c r="D23" s="137" t="s">
        <v>58</v>
      </c>
      <c r="E23" s="138" t="s">
        <v>58</v>
      </c>
      <c r="F23" s="143" t="s">
        <v>58</v>
      </c>
      <c r="G23" s="141" t="s">
        <v>58</v>
      </c>
      <c r="H23" s="195"/>
      <c r="I23" s="195"/>
      <c r="J23" s="195"/>
      <c r="K23" s="195"/>
      <c r="L23" s="195"/>
    </row>
    <row r="24" spans="1:12" ht="51" x14ac:dyDescent="0.2">
      <c r="A24" s="139" t="s">
        <v>126</v>
      </c>
      <c r="B24" s="58" t="s">
        <v>127</v>
      </c>
      <c r="C24" s="140" t="s">
        <v>128</v>
      </c>
      <c r="D24" s="136" t="s">
        <v>88</v>
      </c>
      <c r="E24" s="138">
        <v>90</v>
      </c>
      <c r="F24" s="203"/>
      <c r="G24" s="144"/>
      <c r="H24" s="195"/>
      <c r="I24" s="195"/>
      <c r="J24" s="195"/>
      <c r="K24" s="195"/>
      <c r="L24" s="195"/>
    </row>
    <row r="25" spans="1:12" ht="38.25" x14ac:dyDescent="0.2">
      <c r="A25" s="139" t="s">
        <v>129</v>
      </c>
      <c r="B25" s="58" t="s">
        <v>106</v>
      </c>
      <c r="C25" s="140" t="s">
        <v>130</v>
      </c>
      <c r="D25" s="136" t="s">
        <v>95</v>
      </c>
      <c r="E25" s="138">
        <v>60</v>
      </c>
      <c r="F25" s="200"/>
      <c r="G25" s="144"/>
      <c r="H25" s="195"/>
      <c r="I25" s="195"/>
      <c r="J25" s="195"/>
      <c r="K25" s="195"/>
      <c r="L25" s="195"/>
    </row>
    <row r="26" spans="1:12" x14ac:dyDescent="0.2">
      <c r="A26" s="139" t="s">
        <v>131</v>
      </c>
      <c r="B26" s="58" t="s">
        <v>132</v>
      </c>
      <c r="C26" s="140" t="s">
        <v>133</v>
      </c>
      <c r="D26" s="136" t="s">
        <v>95</v>
      </c>
      <c r="E26" s="138">
        <v>40</v>
      </c>
      <c r="F26" s="200"/>
      <c r="G26" s="144"/>
      <c r="H26" s="195"/>
      <c r="I26" s="195"/>
      <c r="J26" s="195"/>
      <c r="K26" s="195"/>
      <c r="L26" s="195"/>
    </row>
    <row r="27" spans="1:12" x14ac:dyDescent="0.2">
      <c r="A27" s="139" t="s">
        <v>134</v>
      </c>
      <c r="B27" s="58" t="s">
        <v>135</v>
      </c>
      <c r="C27" s="140" t="s">
        <v>136</v>
      </c>
      <c r="D27" s="136" t="s">
        <v>95</v>
      </c>
      <c r="E27" s="138">
        <v>40</v>
      </c>
      <c r="F27" s="200"/>
      <c r="G27" s="144"/>
      <c r="H27" s="195"/>
      <c r="I27" s="195"/>
      <c r="J27" s="195"/>
      <c r="K27" s="195"/>
      <c r="L27" s="195"/>
    </row>
    <row r="28" spans="1:12" ht="25.5" x14ac:dyDescent="0.2">
      <c r="A28" s="139" t="s">
        <v>137</v>
      </c>
      <c r="B28" s="136" t="s">
        <v>138</v>
      </c>
      <c r="C28" s="140" t="s">
        <v>139</v>
      </c>
      <c r="D28" s="136" t="s">
        <v>95</v>
      </c>
      <c r="E28" s="138">
        <v>120</v>
      </c>
      <c r="F28" s="200"/>
      <c r="G28" s="144"/>
      <c r="H28" s="195"/>
      <c r="I28" s="195"/>
      <c r="J28" s="195"/>
      <c r="K28" s="195"/>
      <c r="L28" s="195"/>
    </row>
    <row r="29" spans="1:12" x14ac:dyDescent="0.2">
      <c r="A29" s="134" t="s">
        <v>140</v>
      </c>
      <c r="B29" s="136" t="s">
        <v>58</v>
      </c>
      <c r="C29" s="135" t="s">
        <v>30</v>
      </c>
      <c r="D29" s="137" t="s">
        <v>58</v>
      </c>
      <c r="E29" s="138" t="s">
        <v>58</v>
      </c>
      <c r="F29" s="143" t="s">
        <v>58</v>
      </c>
      <c r="G29" s="141" t="s">
        <v>58</v>
      </c>
      <c r="H29" s="195"/>
      <c r="I29" s="195"/>
      <c r="J29" s="195"/>
      <c r="K29" s="195"/>
      <c r="L29" s="195"/>
    </row>
    <row r="30" spans="1:12" ht="25.5" x14ac:dyDescent="0.2">
      <c r="A30" s="139" t="s">
        <v>141</v>
      </c>
      <c r="B30" s="58" t="s">
        <v>127</v>
      </c>
      <c r="C30" s="140" t="s">
        <v>142</v>
      </c>
      <c r="D30" s="136" t="s">
        <v>88</v>
      </c>
      <c r="E30" s="138">
        <v>9</v>
      </c>
      <c r="F30" s="200"/>
      <c r="G30" s="144"/>
      <c r="H30" s="195"/>
      <c r="I30" s="195"/>
      <c r="J30" s="195"/>
      <c r="K30" s="195"/>
      <c r="L30" s="195"/>
    </row>
    <row r="31" spans="1:12" ht="15" x14ac:dyDescent="0.2">
      <c r="A31" s="139" t="s">
        <v>143</v>
      </c>
      <c r="B31" s="58" t="s">
        <v>144</v>
      </c>
      <c r="C31" s="140" t="s">
        <v>145</v>
      </c>
      <c r="D31" s="136" t="s">
        <v>101</v>
      </c>
      <c r="E31" s="138">
        <v>1</v>
      </c>
      <c r="F31" s="200"/>
      <c r="G31" s="144"/>
      <c r="H31" s="195"/>
      <c r="I31" s="195"/>
      <c r="J31" s="195"/>
      <c r="K31" s="195"/>
      <c r="L31" s="195"/>
    </row>
    <row r="32" spans="1:12" x14ac:dyDescent="0.2">
      <c r="A32" s="139" t="s">
        <v>146</v>
      </c>
      <c r="B32" s="58" t="s">
        <v>144</v>
      </c>
      <c r="C32" s="140" t="s">
        <v>147</v>
      </c>
      <c r="D32" s="136" t="s">
        <v>18</v>
      </c>
      <c r="E32" s="138">
        <v>30</v>
      </c>
      <c r="F32" s="200"/>
      <c r="G32" s="144"/>
      <c r="H32" s="195"/>
      <c r="I32" s="195"/>
      <c r="J32" s="195"/>
      <c r="K32" s="195"/>
      <c r="L32" s="195"/>
    </row>
    <row r="33" spans="1:12" x14ac:dyDescent="0.2">
      <c r="A33" s="134" t="s">
        <v>148</v>
      </c>
      <c r="B33" s="136" t="s">
        <v>58</v>
      </c>
      <c r="C33" s="135" t="s">
        <v>31</v>
      </c>
      <c r="D33" s="137" t="s">
        <v>58</v>
      </c>
      <c r="E33" s="138" t="s">
        <v>58</v>
      </c>
      <c r="F33" s="143" t="s">
        <v>58</v>
      </c>
      <c r="G33" s="141" t="s">
        <v>58</v>
      </c>
      <c r="H33" s="195"/>
      <c r="I33" s="195"/>
      <c r="J33" s="195"/>
      <c r="K33" s="195"/>
      <c r="L33" s="195"/>
    </row>
    <row r="34" spans="1:12" ht="38.25" x14ac:dyDescent="0.2">
      <c r="A34" s="139" t="s">
        <v>149</v>
      </c>
      <c r="B34" s="58" t="s">
        <v>127</v>
      </c>
      <c r="C34" s="140" t="s">
        <v>150</v>
      </c>
      <c r="D34" s="136" t="s">
        <v>88</v>
      </c>
      <c r="E34" s="138">
        <v>6</v>
      </c>
      <c r="F34" s="200"/>
      <c r="G34" s="144"/>
      <c r="H34" s="195"/>
      <c r="I34" s="195"/>
      <c r="J34" s="195"/>
      <c r="K34" s="195"/>
      <c r="L34" s="195"/>
    </row>
    <row r="35" spans="1:12" ht="25.5" x14ac:dyDescent="0.2">
      <c r="A35" s="139" t="s">
        <v>151</v>
      </c>
      <c r="B35" s="136" t="s">
        <v>152</v>
      </c>
      <c r="C35" s="140" t="s">
        <v>153</v>
      </c>
      <c r="D35" s="136" t="s">
        <v>95</v>
      </c>
      <c r="E35" s="138">
        <v>60</v>
      </c>
      <c r="F35" s="200"/>
      <c r="G35" s="144"/>
      <c r="H35" s="195"/>
      <c r="I35" s="195"/>
      <c r="J35" s="195"/>
      <c r="K35" s="195"/>
      <c r="L35" s="195"/>
    </row>
    <row r="36" spans="1:12" x14ac:dyDescent="0.2">
      <c r="A36" s="139" t="s">
        <v>154</v>
      </c>
      <c r="B36" s="136" t="s">
        <v>99</v>
      </c>
      <c r="C36" s="140" t="s">
        <v>155</v>
      </c>
      <c r="D36" s="136" t="s">
        <v>95</v>
      </c>
      <c r="E36" s="138">
        <v>50</v>
      </c>
      <c r="F36" s="200"/>
      <c r="G36" s="144"/>
      <c r="H36" s="195"/>
      <c r="I36" s="195"/>
      <c r="J36" s="195"/>
      <c r="K36" s="195"/>
      <c r="L36" s="195"/>
    </row>
    <row r="37" spans="1:12" x14ac:dyDescent="0.2">
      <c r="A37" s="139" t="s">
        <v>156</v>
      </c>
      <c r="B37" s="136" t="s">
        <v>152</v>
      </c>
      <c r="C37" s="140" t="s">
        <v>157</v>
      </c>
      <c r="D37" s="136" t="s">
        <v>18</v>
      </c>
      <c r="E37" s="138">
        <v>30</v>
      </c>
      <c r="F37" s="200"/>
      <c r="G37" s="144"/>
      <c r="H37" s="195"/>
      <c r="I37" s="195"/>
      <c r="J37" s="195"/>
      <c r="K37" s="195"/>
      <c r="L37" s="195"/>
    </row>
    <row r="38" spans="1:12" ht="34.9" customHeight="1" x14ac:dyDescent="0.2">
      <c r="A38" s="139" t="s">
        <v>158</v>
      </c>
      <c r="B38" s="136" t="s">
        <v>152</v>
      </c>
      <c r="C38" s="140" t="s">
        <v>159</v>
      </c>
      <c r="D38" s="136" t="s">
        <v>18</v>
      </c>
      <c r="E38" s="138">
        <v>30</v>
      </c>
      <c r="F38" s="200"/>
      <c r="G38" s="144"/>
      <c r="H38" s="195"/>
      <c r="I38" s="195"/>
      <c r="J38" s="195"/>
      <c r="K38" s="195"/>
      <c r="L38" s="195"/>
    </row>
    <row r="39" spans="1:12" ht="21" customHeight="1" x14ac:dyDescent="0.2">
      <c r="A39" s="134" t="s">
        <v>160</v>
      </c>
      <c r="B39" s="136" t="s">
        <v>58</v>
      </c>
      <c r="C39" s="135" t="s">
        <v>32</v>
      </c>
      <c r="D39" s="137" t="s">
        <v>58</v>
      </c>
      <c r="E39" s="138" t="s">
        <v>58</v>
      </c>
      <c r="F39" s="143" t="s">
        <v>58</v>
      </c>
      <c r="G39" s="141" t="s">
        <v>58</v>
      </c>
      <c r="H39" s="195"/>
      <c r="I39" s="195"/>
      <c r="J39" s="195"/>
      <c r="K39" s="195"/>
      <c r="L39" s="195"/>
    </row>
    <row r="40" spans="1:12" ht="51" x14ac:dyDescent="0.2">
      <c r="A40" s="139" t="s">
        <v>161</v>
      </c>
      <c r="B40" s="58" t="s">
        <v>162</v>
      </c>
      <c r="C40" s="140" t="s">
        <v>163</v>
      </c>
      <c r="D40" s="136" t="s">
        <v>88</v>
      </c>
      <c r="E40" s="138">
        <v>150</v>
      </c>
      <c r="F40" s="200"/>
      <c r="G40" s="144"/>
      <c r="H40" s="195"/>
      <c r="I40" s="195"/>
      <c r="J40" s="195"/>
      <c r="K40" s="195"/>
      <c r="L40" s="195"/>
    </row>
    <row r="41" spans="1:12" ht="25.5" x14ac:dyDescent="0.2">
      <c r="A41" s="139" t="s">
        <v>164</v>
      </c>
      <c r="B41" s="136" t="s">
        <v>165</v>
      </c>
      <c r="C41" s="140" t="s">
        <v>166</v>
      </c>
      <c r="D41" s="136" t="s">
        <v>88</v>
      </c>
      <c r="E41" s="138">
        <v>150</v>
      </c>
      <c r="F41" s="200"/>
      <c r="G41" s="144"/>
      <c r="H41" s="195"/>
      <c r="I41" s="195"/>
      <c r="J41" s="195"/>
      <c r="K41" s="195"/>
      <c r="L41" s="195"/>
    </row>
    <row r="42" spans="1:12" x14ac:dyDescent="0.2">
      <c r="A42" s="139" t="s">
        <v>167</v>
      </c>
      <c r="B42" s="136" t="s">
        <v>165</v>
      </c>
      <c r="C42" s="140" t="s">
        <v>168</v>
      </c>
      <c r="D42" s="136" t="s">
        <v>95</v>
      </c>
      <c r="E42" s="138">
        <v>90</v>
      </c>
      <c r="F42" s="200"/>
      <c r="G42" s="144"/>
      <c r="H42" s="195"/>
      <c r="I42" s="195"/>
      <c r="J42" s="195"/>
      <c r="K42" s="195"/>
      <c r="L42" s="195"/>
    </row>
    <row r="43" spans="1:12" ht="15" x14ac:dyDescent="0.2">
      <c r="A43" s="139" t="s">
        <v>169</v>
      </c>
      <c r="B43" s="136" t="s">
        <v>170</v>
      </c>
      <c r="C43" s="140" t="s">
        <v>171</v>
      </c>
      <c r="D43" s="136" t="s">
        <v>101</v>
      </c>
      <c r="E43" s="138">
        <v>60</v>
      </c>
      <c r="F43" s="200"/>
      <c r="G43" s="144"/>
      <c r="H43" s="195"/>
      <c r="I43" s="195"/>
      <c r="J43" s="195"/>
      <c r="K43" s="195"/>
      <c r="L43" s="195"/>
    </row>
    <row r="44" spans="1:12" ht="25.5" x14ac:dyDescent="0.2">
      <c r="A44" s="139" t="s">
        <v>172</v>
      </c>
      <c r="B44" s="136" t="s">
        <v>127</v>
      </c>
      <c r="C44" s="140" t="s">
        <v>173</v>
      </c>
      <c r="D44" s="136" t="s">
        <v>88</v>
      </c>
      <c r="E44" s="138">
        <v>15</v>
      </c>
      <c r="F44" s="200"/>
      <c r="G44" s="144"/>
      <c r="H44" s="195"/>
      <c r="I44" s="195"/>
      <c r="J44" s="195"/>
      <c r="K44" s="195"/>
      <c r="L44" s="195"/>
    </row>
    <row r="45" spans="1:12" ht="25.5" x14ac:dyDescent="0.2">
      <c r="A45" s="139" t="s">
        <v>174</v>
      </c>
      <c r="B45" s="136" t="s">
        <v>99</v>
      </c>
      <c r="C45" s="140" t="s">
        <v>175</v>
      </c>
      <c r="D45" s="136" t="s">
        <v>101</v>
      </c>
      <c r="E45" s="138">
        <v>6</v>
      </c>
      <c r="F45" s="200"/>
      <c r="G45" s="144"/>
      <c r="H45" s="195"/>
      <c r="I45" s="195"/>
      <c r="J45" s="195"/>
      <c r="K45" s="195"/>
      <c r="L45" s="195"/>
    </row>
    <row r="46" spans="1:12" ht="25.5" x14ac:dyDescent="0.2">
      <c r="A46" s="139" t="s">
        <v>176</v>
      </c>
      <c r="B46" s="136" t="s">
        <v>177</v>
      </c>
      <c r="C46" s="140" t="s">
        <v>178</v>
      </c>
      <c r="D46" s="136" t="s">
        <v>101</v>
      </c>
      <c r="E46" s="138">
        <v>90</v>
      </c>
      <c r="F46" s="200"/>
      <c r="G46" s="144"/>
      <c r="H46" s="195"/>
      <c r="I46" s="195"/>
      <c r="J46" s="195"/>
      <c r="K46" s="195"/>
      <c r="L46" s="195"/>
    </row>
    <row r="47" spans="1:12" ht="15.75" thickBot="1" x14ac:dyDescent="0.25">
      <c r="A47" s="145" t="s">
        <v>179</v>
      </c>
      <c r="B47" s="146" t="s">
        <v>180</v>
      </c>
      <c r="C47" s="147" t="s">
        <v>181</v>
      </c>
      <c r="D47" s="146" t="s">
        <v>101</v>
      </c>
      <c r="E47" s="148">
        <v>50</v>
      </c>
      <c r="F47" s="201"/>
      <c r="G47" s="144"/>
      <c r="H47" s="195"/>
      <c r="I47" s="195"/>
      <c r="J47" s="195"/>
      <c r="K47" s="195"/>
      <c r="L47" s="195"/>
    </row>
    <row r="48" spans="1:12" ht="13.15" customHeight="1" thickBot="1" x14ac:dyDescent="0.25">
      <c r="A48" s="259" t="s">
        <v>48</v>
      </c>
      <c r="B48" s="260"/>
      <c r="C48" s="260"/>
      <c r="D48" s="260"/>
      <c r="E48" s="260"/>
      <c r="F48" s="261"/>
      <c r="G48" s="149"/>
      <c r="H48" s="195"/>
      <c r="I48" s="195"/>
      <c r="J48" s="195"/>
      <c r="K48" s="195"/>
      <c r="L48" s="195"/>
    </row>
    <row r="49" spans="1:12" ht="105.75" customHeight="1" x14ac:dyDescent="0.2">
      <c r="A49" s="185"/>
      <c r="B49" s="186" t="s">
        <v>420</v>
      </c>
      <c r="C49" s="187"/>
      <c r="D49" s="187"/>
      <c r="E49" s="187"/>
      <c r="F49" s="186" t="s">
        <v>81</v>
      </c>
      <c r="G49" s="188"/>
      <c r="H49" s="195"/>
      <c r="I49" s="195"/>
      <c r="J49" s="195"/>
      <c r="K49" s="195"/>
      <c r="L49" s="195"/>
    </row>
    <row r="50" spans="1:12" x14ac:dyDescent="0.2">
      <c r="A50" s="150"/>
      <c r="B50" s="151" t="s">
        <v>418</v>
      </c>
      <c r="C50" s="151"/>
      <c r="D50" s="151"/>
      <c r="E50" s="151"/>
      <c r="F50" s="151" t="s">
        <v>419</v>
      </c>
      <c r="G50" s="152"/>
    </row>
    <row r="51" spans="1:12" x14ac:dyDescent="0.2">
      <c r="A51" s="150"/>
      <c r="B51" s="151"/>
      <c r="C51" s="130"/>
      <c r="D51" s="151"/>
      <c r="E51" s="151"/>
    </row>
    <row r="52" spans="1:12" x14ac:dyDescent="0.2">
      <c r="A52" s="150"/>
      <c r="B52" s="151"/>
      <c r="C52" s="130"/>
      <c r="D52" s="151"/>
      <c r="E52" s="151"/>
    </row>
    <row r="53" spans="1:12" x14ac:dyDescent="0.2">
      <c r="A53" s="150"/>
      <c r="B53" s="151"/>
      <c r="C53" s="130"/>
      <c r="D53" s="151"/>
      <c r="E53" s="151"/>
    </row>
    <row r="54" spans="1:12" x14ac:dyDescent="0.2">
      <c r="A54" s="150"/>
      <c r="B54" s="151"/>
      <c r="C54" s="130"/>
      <c r="D54" s="151"/>
      <c r="E54" s="151"/>
    </row>
    <row r="55" spans="1:12" x14ac:dyDescent="0.2">
      <c r="A55" s="150"/>
      <c r="B55" s="151"/>
      <c r="C55" s="130"/>
      <c r="D55" s="151"/>
      <c r="E55" s="151"/>
    </row>
    <row r="56" spans="1:12" x14ac:dyDescent="0.2">
      <c r="A56" s="150"/>
      <c r="B56" s="151"/>
      <c r="C56" s="130"/>
      <c r="D56" s="151"/>
      <c r="E56" s="151"/>
    </row>
    <row r="57" spans="1:12" x14ac:dyDescent="0.2">
      <c r="A57" s="150"/>
      <c r="B57" s="151"/>
      <c r="C57" s="130"/>
      <c r="D57" s="151"/>
      <c r="E57" s="151"/>
    </row>
    <row r="58" spans="1:12" x14ac:dyDescent="0.2">
      <c r="A58" s="150"/>
      <c r="B58" s="151"/>
      <c r="C58" s="130"/>
      <c r="D58" s="151"/>
      <c r="E58" s="151"/>
    </row>
    <row r="59" spans="1:12" x14ac:dyDescent="0.2">
      <c r="A59" s="150"/>
      <c r="B59" s="151"/>
      <c r="C59" s="130"/>
      <c r="D59" s="151"/>
      <c r="E59" s="151"/>
    </row>
    <row r="60" spans="1:12" x14ac:dyDescent="0.2">
      <c r="A60" s="150"/>
      <c r="B60" s="151"/>
      <c r="C60" s="130"/>
      <c r="D60" s="151"/>
      <c r="E60" s="151"/>
    </row>
    <row r="61" spans="1:12" x14ac:dyDescent="0.2">
      <c r="A61" s="150"/>
      <c r="B61" s="151"/>
      <c r="C61" s="130"/>
      <c r="D61" s="151"/>
      <c r="E61" s="151"/>
    </row>
    <row r="62" spans="1:12" x14ac:dyDescent="0.2">
      <c r="A62" s="150"/>
      <c r="B62" s="151"/>
      <c r="C62" s="130"/>
      <c r="D62" s="151"/>
      <c r="E62" s="151"/>
    </row>
    <row r="63" spans="1:12" x14ac:dyDescent="0.2">
      <c r="A63" s="150"/>
      <c r="B63" s="151"/>
      <c r="C63" s="130"/>
      <c r="D63" s="151"/>
      <c r="E63" s="151"/>
    </row>
    <row r="64" spans="1:12" x14ac:dyDescent="0.2">
      <c r="A64" s="150"/>
      <c r="B64" s="151"/>
      <c r="C64" s="130"/>
      <c r="D64" s="151"/>
      <c r="E64" s="151"/>
    </row>
    <row r="65" spans="1:5" x14ac:dyDescent="0.2">
      <c r="A65" s="150"/>
      <c r="B65" s="151"/>
      <c r="C65" s="130"/>
      <c r="D65" s="151"/>
      <c r="E65" s="151"/>
    </row>
    <row r="66" spans="1:5" x14ac:dyDescent="0.2">
      <c r="A66" s="150"/>
      <c r="B66" s="151"/>
      <c r="C66" s="130"/>
      <c r="D66" s="151"/>
      <c r="E66" s="151"/>
    </row>
    <row r="67" spans="1:5" x14ac:dyDescent="0.2">
      <c r="A67" s="150"/>
      <c r="B67" s="151"/>
      <c r="C67" s="130"/>
      <c r="D67" s="151"/>
      <c r="E67" s="151"/>
    </row>
    <row r="68" spans="1:5" x14ac:dyDescent="0.2">
      <c r="A68" s="150"/>
      <c r="B68" s="151"/>
      <c r="C68" s="130"/>
      <c r="D68" s="151"/>
      <c r="E68" s="151"/>
    </row>
    <row r="69" spans="1:5" x14ac:dyDescent="0.2">
      <c r="A69" s="150"/>
      <c r="B69" s="151"/>
      <c r="C69" s="130"/>
      <c r="D69" s="151"/>
      <c r="E69" s="151"/>
    </row>
    <row r="70" spans="1:5" x14ac:dyDescent="0.2">
      <c r="A70" s="150"/>
      <c r="B70" s="151"/>
      <c r="C70" s="130"/>
      <c r="D70" s="151"/>
      <c r="E70" s="151"/>
    </row>
    <row r="71" spans="1:5" x14ac:dyDescent="0.2">
      <c r="A71" s="150"/>
      <c r="B71" s="151"/>
      <c r="C71" s="130"/>
      <c r="D71" s="151"/>
      <c r="E71" s="151"/>
    </row>
    <row r="72" spans="1:5" x14ac:dyDescent="0.2">
      <c r="A72" s="150"/>
      <c r="B72" s="151"/>
      <c r="C72" s="130"/>
      <c r="D72" s="151"/>
      <c r="E72" s="151"/>
    </row>
    <row r="73" spans="1:5" x14ac:dyDescent="0.2">
      <c r="A73" s="150"/>
      <c r="B73" s="151"/>
      <c r="C73" s="130"/>
      <c r="D73" s="151"/>
      <c r="E73" s="151"/>
    </row>
    <row r="74" spans="1:5" x14ac:dyDescent="0.2">
      <c r="A74" s="150"/>
      <c r="B74" s="151"/>
      <c r="C74" s="130"/>
      <c r="D74" s="151"/>
      <c r="E74" s="151"/>
    </row>
    <row r="75" spans="1:5" x14ac:dyDescent="0.2">
      <c r="A75" s="150"/>
      <c r="B75" s="151"/>
      <c r="C75" s="130"/>
      <c r="D75" s="151"/>
      <c r="E75" s="151"/>
    </row>
    <row r="76" spans="1:5" x14ac:dyDescent="0.2">
      <c r="A76" s="150"/>
      <c r="B76" s="151"/>
      <c r="C76" s="130"/>
      <c r="D76" s="151"/>
      <c r="E76" s="151"/>
    </row>
    <row r="77" spans="1:5" x14ac:dyDescent="0.2">
      <c r="A77" s="150"/>
      <c r="B77" s="151"/>
      <c r="C77" s="130"/>
      <c r="D77" s="151"/>
      <c r="E77" s="151"/>
    </row>
    <row r="78" spans="1:5" x14ac:dyDescent="0.2">
      <c r="A78" s="150"/>
      <c r="B78" s="151"/>
      <c r="C78" s="130"/>
      <c r="D78" s="151"/>
      <c r="E78" s="151"/>
    </row>
    <row r="79" spans="1:5" x14ac:dyDescent="0.2">
      <c r="A79" s="150"/>
      <c r="B79" s="151"/>
      <c r="C79" s="130"/>
      <c r="D79" s="151"/>
      <c r="E79" s="151"/>
    </row>
    <row r="80" spans="1:5" x14ac:dyDescent="0.2">
      <c r="A80" s="150"/>
      <c r="B80" s="151"/>
      <c r="C80" s="130"/>
      <c r="D80" s="151"/>
      <c r="E80" s="151"/>
    </row>
    <row r="81" spans="1:5" x14ac:dyDescent="0.2">
      <c r="A81" s="150"/>
      <c r="B81" s="151"/>
      <c r="C81" s="130"/>
      <c r="D81" s="151"/>
      <c r="E81" s="151"/>
    </row>
    <row r="82" spans="1:5" x14ac:dyDescent="0.2">
      <c r="A82" s="150"/>
      <c r="B82" s="151"/>
      <c r="C82" s="130"/>
      <c r="D82" s="151"/>
      <c r="E82" s="151"/>
    </row>
    <row r="83" spans="1:5" x14ac:dyDescent="0.2">
      <c r="A83" s="150"/>
      <c r="B83" s="151"/>
      <c r="C83" s="130"/>
      <c r="D83" s="151"/>
      <c r="E83" s="151"/>
    </row>
    <row r="84" spans="1:5" x14ac:dyDescent="0.2">
      <c r="A84" s="150"/>
      <c r="B84" s="151"/>
      <c r="C84" s="130"/>
      <c r="D84" s="151"/>
      <c r="E84" s="151"/>
    </row>
    <row r="85" spans="1:5" x14ac:dyDescent="0.2">
      <c r="A85" s="150"/>
      <c r="B85" s="151"/>
      <c r="C85" s="130"/>
      <c r="D85" s="151"/>
      <c r="E85" s="151"/>
    </row>
    <row r="86" spans="1:5" x14ac:dyDescent="0.2">
      <c r="A86" s="150"/>
      <c r="B86" s="151"/>
      <c r="C86" s="130"/>
      <c r="D86" s="151"/>
      <c r="E86" s="151"/>
    </row>
    <row r="87" spans="1:5" x14ac:dyDescent="0.2">
      <c r="A87" s="150"/>
      <c r="B87" s="151"/>
      <c r="C87" s="130"/>
      <c r="D87" s="151"/>
      <c r="E87" s="151"/>
    </row>
    <row r="88" spans="1:5" x14ac:dyDescent="0.2">
      <c r="A88" s="150"/>
      <c r="B88" s="151"/>
      <c r="C88" s="130"/>
      <c r="D88" s="151"/>
      <c r="E88" s="151"/>
    </row>
    <row r="89" spans="1:5" x14ac:dyDescent="0.2">
      <c r="A89" s="150"/>
      <c r="B89" s="151"/>
      <c r="C89" s="130"/>
      <c r="D89" s="151"/>
      <c r="E89" s="151"/>
    </row>
    <row r="90" spans="1:5" x14ac:dyDescent="0.2">
      <c r="A90" s="150"/>
      <c r="B90" s="151"/>
      <c r="C90" s="130"/>
      <c r="D90" s="151"/>
      <c r="E90" s="151"/>
    </row>
    <row r="91" spans="1:5" x14ac:dyDescent="0.2">
      <c r="A91" s="150"/>
      <c r="B91" s="151"/>
      <c r="C91" s="130"/>
      <c r="D91" s="151"/>
      <c r="E91" s="151"/>
    </row>
    <row r="92" spans="1:5" x14ac:dyDescent="0.2">
      <c r="A92" s="150"/>
      <c r="B92" s="151"/>
      <c r="C92" s="130"/>
      <c r="D92" s="151"/>
      <c r="E92" s="151"/>
    </row>
    <row r="93" spans="1:5" x14ac:dyDescent="0.2">
      <c r="A93" s="150"/>
      <c r="B93" s="151"/>
      <c r="C93" s="130"/>
      <c r="D93" s="151"/>
      <c r="E93" s="151"/>
    </row>
    <row r="94" spans="1:5" x14ac:dyDescent="0.2">
      <c r="A94" s="150"/>
      <c r="B94" s="151"/>
      <c r="C94" s="130"/>
      <c r="D94" s="151"/>
      <c r="E94" s="151"/>
    </row>
    <row r="95" spans="1:5" x14ac:dyDescent="0.2">
      <c r="A95" s="150"/>
      <c r="B95" s="151"/>
      <c r="C95" s="130"/>
      <c r="D95" s="151"/>
      <c r="E95" s="151"/>
    </row>
    <row r="96" spans="1:5" x14ac:dyDescent="0.2">
      <c r="A96" s="150"/>
      <c r="B96" s="151"/>
      <c r="C96" s="130"/>
      <c r="D96" s="151"/>
      <c r="E96" s="151"/>
    </row>
    <row r="97" spans="1:5" x14ac:dyDescent="0.2">
      <c r="A97" s="150"/>
      <c r="B97" s="151"/>
      <c r="C97" s="130"/>
      <c r="D97" s="151"/>
      <c r="E97" s="151"/>
    </row>
    <row r="98" spans="1:5" x14ac:dyDescent="0.2">
      <c r="A98" s="150"/>
      <c r="B98" s="151"/>
      <c r="C98" s="130"/>
      <c r="D98" s="151"/>
      <c r="E98" s="151"/>
    </row>
    <row r="99" spans="1:5" x14ac:dyDescent="0.2">
      <c r="A99" s="150"/>
      <c r="B99" s="151"/>
      <c r="C99" s="130"/>
      <c r="D99" s="151"/>
      <c r="E99" s="151"/>
    </row>
    <row r="100" spans="1:5" x14ac:dyDescent="0.2">
      <c r="A100" s="150"/>
      <c r="B100" s="151"/>
      <c r="C100" s="130"/>
      <c r="D100" s="151"/>
      <c r="E100" s="151"/>
    </row>
    <row r="101" spans="1:5" x14ac:dyDescent="0.2">
      <c r="A101" s="150"/>
      <c r="B101" s="151"/>
      <c r="C101" s="130"/>
      <c r="D101" s="151"/>
      <c r="E101" s="151"/>
    </row>
    <row r="102" spans="1:5" x14ac:dyDescent="0.2">
      <c r="A102" s="150"/>
      <c r="B102" s="151"/>
      <c r="C102" s="130"/>
      <c r="D102" s="151"/>
      <c r="E102" s="151"/>
    </row>
    <row r="103" spans="1:5" x14ac:dyDescent="0.2">
      <c r="A103" s="150"/>
      <c r="B103" s="151"/>
      <c r="C103" s="151"/>
      <c r="D103" s="151"/>
      <c r="E103" s="151"/>
    </row>
    <row r="104" spans="1:5" x14ac:dyDescent="0.2">
      <c r="A104" s="150"/>
      <c r="B104" s="151"/>
      <c r="C104" s="151"/>
      <c r="D104" s="151"/>
      <c r="E104" s="151"/>
    </row>
    <row r="105" spans="1:5" x14ac:dyDescent="0.2">
      <c r="A105" s="150"/>
      <c r="B105" s="151"/>
      <c r="C105" s="151"/>
      <c r="D105" s="151"/>
      <c r="E105" s="151"/>
    </row>
    <row r="106" spans="1:5" x14ac:dyDescent="0.2">
      <c r="A106" s="150"/>
      <c r="B106" s="151"/>
      <c r="C106" s="151"/>
      <c r="D106" s="151"/>
      <c r="E106" s="151"/>
    </row>
    <row r="107" spans="1:5" x14ac:dyDescent="0.2">
      <c r="A107" s="150"/>
      <c r="B107" s="151"/>
      <c r="C107" s="151"/>
      <c r="D107" s="151"/>
      <c r="E107" s="151"/>
    </row>
    <row r="108" spans="1:5" x14ac:dyDescent="0.2">
      <c r="A108" s="150"/>
      <c r="B108" s="151"/>
      <c r="C108" s="151"/>
      <c r="D108" s="151"/>
      <c r="E108" s="151"/>
    </row>
    <row r="109" spans="1:5" x14ac:dyDescent="0.2">
      <c r="A109" s="150"/>
      <c r="B109" s="151"/>
      <c r="C109" s="151"/>
      <c r="D109" s="151"/>
      <c r="E109" s="151"/>
    </row>
    <row r="110" spans="1:5" x14ac:dyDescent="0.2">
      <c r="A110" s="150"/>
      <c r="B110" s="151"/>
      <c r="C110" s="151"/>
      <c r="D110" s="151"/>
      <c r="E110" s="151"/>
    </row>
    <row r="111" spans="1:5" x14ac:dyDescent="0.2">
      <c r="A111" s="150"/>
      <c r="B111" s="151"/>
      <c r="C111" s="151"/>
      <c r="D111" s="151"/>
      <c r="E111" s="151"/>
    </row>
    <row r="112" spans="1:5" x14ac:dyDescent="0.2">
      <c r="A112" s="150"/>
      <c r="B112" s="151"/>
      <c r="C112" s="151"/>
      <c r="D112" s="151"/>
      <c r="E112" s="151"/>
    </row>
    <row r="113" spans="1:5" x14ac:dyDescent="0.2">
      <c r="A113" s="150"/>
      <c r="B113" s="151"/>
      <c r="C113" s="151"/>
      <c r="D113" s="151"/>
      <c r="E113" s="151"/>
    </row>
    <row r="114" spans="1:5" x14ac:dyDescent="0.2">
      <c r="A114" s="150"/>
      <c r="B114" s="151"/>
      <c r="C114" s="151"/>
      <c r="D114" s="151"/>
      <c r="E114" s="151"/>
    </row>
    <row r="115" spans="1:5" x14ac:dyDescent="0.2">
      <c r="A115" s="150"/>
      <c r="B115" s="151"/>
      <c r="C115" s="151"/>
      <c r="D115" s="151"/>
      <c r="E115" s="151"/>
    </row>
    <row r="116" spans="1:5" x14ac:dyDescent="0.2">
      <c r="A116" s="150"/>
      <c r="B116" s="151"/>
      <c r="C116" s="151"/>
      <c r="D116" s="151"/>
      <c r="E116" s="151"/>
    </row>
    <row r="117" spans="1:5" x14ac:dyDescent="0.2">
      <c r="A117" s="150"/>
      <c r="B117" s="151"/>
      <c r="C117" s="151"/>
      <c r="D117" s="151"/>
      <c r="E117" s="151"/>
    </row>
    <row r="118" spans="1:5" x14ac:dyDescent="0.2">
      <c r="A118" s="150"/>
      <c r="B118" s="151"/>
      <c r="C118" s="151"/>
      <c r="D118" s="151"/>
      <c r="E118" s="151"/>
    </row>
    <row r="119" spans="1:5" x14ac:dyDescent="0.2">
      <c r="A119" s="150"/>
      <c r="B119" s="151"/>
      <c r="C119" s="151"/>
      <c r="D119" s="151"/>
      <c r="E119" s="151"/>
    </row>
    <row r="120" spans="1:5" x14ac:dyDescent="0.2">
      <c r="A120" s="150"/>
      <c r="B120" s="151"/>
      <c r="C120" s="151"/>
      <c r="D120" s="151"/>
      <c r="E120" s="151"/>
    </row>
    <row r="121" spans="1:5" x14ac:dyDescent="0.2">
      <c r="A121" s="150"/>
      <c r="B121" s="151"/>
      <c r="C121" s="151"/>
      <c r="D121" s="151"/>
      <c r="E121" s="151"/>
    </row>
    <row r="122" spans="1:5" x14ac:dyDescent="0.2">
      <c r="A122" s="150"/>
      <c r="B122" s="151"/>
      <c r="C122" s="151"/>
      <c r="D122" s="151"/>
      <c r="E122" s="151"/>
    </row>
    <row r="123" spans="1:5" x14ac:dyDescent="0.2">
      <c r="A123" s="150"/>
      <c r="B123" s="151"/>
      <c r="C123" s="151"/>
      <c r="D123" s="151"/>
      <c r="E123" s="151"/>
    </row>
    <row r="124" spans="1:5" x14ac:dyDescent="0.2">
      <c r="A124" s="150"/>
      <c r="B124" s="151"/>
      <c r="C124" s="151"/>
      <c r="D124" s="151"/>
      <c r="E124" s="151"/>
    </row>
    <row r="125" spans="1:5" x14ac:dyDescent="0.2">
      <c r="A125" s="150"/>
      <c r="B125" s="151"/>
      <c r="C125" s="151"/>
      <c r="D125" s="151"/>
      <c r="E125" s="151"/>
    </row>
    <row r="126" spans="1:5" x14ac:dyDescent="0.2">
      <c r="A126" s="150"/>
      <c r="B126" s="151"/>
      <c r="C126" s="151"/>
      <c r="D126" s="151"/>
      <c r="E126" s="151"/>
    </row>
    <row r="127" spans="1:5" x14ac:dyDescent="0.2">
      <c r="A127" s="150"/>
      <c r="B127" s="151"/>
      <c r="C127" s="151"/>
      <c r="D127" s="151"/>
      <c r="E127" s="151"/>
    </row>
    <row r="128" spans="1:5" x14ac:dyDescent="0.2">
      <c r="A128" s="150"/>
      <c r="B128" s="151"/>
      <c r="C128" s="151"/>
      <c r="D128" s="151"/>
      <c r="E128" s="151"/>
    </row>
    <row r="129" spans="1:5" x14ac:dyDescent="0.2">
      <c r="A129" s="150"/>
      <c r="B129" s="151"/>
      <c r="C129" s="151"/>
      <c r="D129" s="151"/>
      <c r="E129" s="151"/>
    </row>
    <row r="130" spans="1:5" x14ac:dyDescent="0.2">
      <c r="A130" s="150"/>
      <c r="B130" s="151"/>
      <c r="C130" s="151"/>
      <c r="D130" s="151"/>
      <c r="E130" s="151"/>
    </row>
    <row r="131" spans="1:5" x14ac:dyDescent="0.2">
      <c r="A131" s="150"/>
      <c r="B131" s="151"/>
      <c r="C131" s="151"/>
      <c r="D131" s="151"/>
      <c r="E131" s="151"/>
    </row>
    <row r="132" spans="1:5" x14ac:dyDescent="0.2">
      <c r="A132" s="150"/>
      <c r="B132" s="151"/>
      <c r="C132" s="151"/>
      <c r="D132" s="151"/>
      <c r="E132" s="151"/>
    </row>
    <row r="133" spans="1:5" x14ac:dyDescent="0.2">
      <c r="A133" s="150"/>
      <c r="B133" s="151"/>
      <c r="C133" s="151"/>
      <c r="D133" s="151"/>
      <c r="E133" s="151"/>
    </row>
    <row r="134" spans="1:5" x14ac:dyDescent="0.2">
      <c r="A134" s="150"/>
      <c r="B134" s="151"/>
      <c r="C134" s="151"/>
      <c r="D134" s="151"/>
      <c r="E134" s="151"/>
    </row>
    <row r="135" spans="1:5" x14ac:dyDescent="0.2">
      <c r="A135" s="150"/>
      <c r="B135" s="151"/>
      <c r="C135" s="151"/>
      <c r="D135" s="151"/>
      <c r="E135" s="151"/>
    </row>
    <row r="136" spans="1:5" x14ac:dyDescent="0.2">
      <c r="A136" s="150"/>
      <c r="B136" s="151"/>
      <c r="C136" s="151"/>
      <c r="D136" s="151"/>
      <c r="E136" s="151"/>
    </row>
    <row r="137" spans="1:5" x14ac:dyDescent="0.2">
      <c r="A137" s="150"/>
      <c r="B137" s="151"/>
      <c r="C137" s="151"/>
      <c r="D137" s="151"/>
      <c r="E137" s="151"/>
    </row>
    <row r="138" spans="1:5" x14ac:dyDescent="0.2">
      <c r="A138" s="150"/>
      <c r="B138" s="151"/>
      <c r="C138" s="151"/>
      <c r="D138" s="151"/>
      <c r="E138" s="151"/>
    </row>
    <row r="139" spans="1:5" x14ac:dyDescent="0.2">
      <c r="A139" s="150"/>
      <c r="B139" s="151"/>
      <c r="C139" s="151"/>
      <c r="D139" s="151"/>
      <c r="E139" s="151"/>
    </row>
    <row r="140" spans="1:5" x14ac:dyDescent="0.2">
      <c r="A140" s="150"/>
      <c r="B140" s="151"/>
      <c r="C140" s="151"/>
      <c r="D140" s="151"/>
      <c r="E140" s="151"/>
    </row>
    <row r="141" spans="1:5" x14ac:dyDescent="0.2">
      <c r="A141" s="150"/>
      <c r="B141" s="151"/>
      <c r="C141" s="151"/>
      <c r="D141" s="151"/>
      <c r="E141" s="151"/>
    </row>
    <row r="142" spans="1:5" x14ac:dyDescent="0.2">
      <c r="A142" s="150"/>
      <c r="B142" s="151"/>
      <c r="C142" s="151"/>
      <c r="D142" s="151"/>
      <c r="E142" s="151"/>
    </row>
    <row r="143" spans="1:5" x14ac:dyDescent="0.2">
      <c r="A143" s="150"/>
      <c r="B143" s="151"/>
      <c r="C143" s="151"/>
      <c r="D143" s="151"/>
      <c r="E143" s="151"/>
    </row>
    <row r="144" spans="1:5" x14ac:dyDescent="0.2">
      <c r="A144" s="150"/>
      <c r="B144" s="151"/>
      <c r="C144" s="151"/>
      <c r="D144" s="151"/>
      <c r="E144" s="151"/>
    </row>
    <row r="145" spans="1:5" x14ac:dyDescent="0.2">
      <c r="A145" s="150"/>
      <c r="B145" s="151"/>
      <c r="C145" s="151"/>
      <c r="D145" s="151"/>
      <c r="E145" s="151"/>
    </row>
    <row r="146" spans="1:5" x14ac:dyDescent="0.2">
      <c r="A146" s="150"/>
      <c r="B146" s="151"/>
      <c r="C146" s="151"/>
      <c r="D146" s="151"/>
      <c r="E146" s="151"/>
    </row>
    <row r="147" spans="1:5" x14ac:dyDescent="0.2">
      <c r="A147" s="150"/>
      <c r="B147" s="151"/>
      <c r="C147" s="151"/>
      <c r="D147" s="151"/>
      <c r="E147" s="151"/>
    </row>
    <row r="148" spans="1:5" x14ac:dyDescent="0.2">
      <c r="A148" s="150"/>
      <c r="B148" s="151"/>
      <c r="C148" s="151"/>
      <c r="D148" s="151"/>
      <c r="E148" s="151"/>
    </row>
    <row r="149" spans="1:5" x14ac:dyDescent="0.2">
      <c r="A149" s="150"/>
      <c r="B149" s="151"/>
      <c r="C149" s="151"/>
      <c r="D149" s="151"/>
      <c r="E149" s="151"/>
    </row>
    <row r="150" spans="1:5" x14ac:dyDescent="0.2">
      <c r="A150" s="150"/>
      <c r="B150" s="151"/>
      <c r="C150" s="151"/>
      <c r="D150" s="151"/>
      <c r="E150" s="151"/>
    </row>
    <row r="151" spans="1:5" x14ac:dyDescent="0.2">
      <c r="A151" s="150"/>
      <c r="B151" s="151"/>
      <c r="C151" s="151"/>
      <c r="D151" s="151"/>
      <c r="E151" s="151"/>
    </row>
    <row r="152" spans="1:5" x14ac:dyDescent="0.2">
      <c r="A152" s="150"/>
      <c r="B152" s="151"/>
      <c r="C152" s="151"/>
      <c r="D152" s="151"/>
      <c r="E152" s="151"/>
    </row>
    <row r="153" spans="1:5" x14ac:dyDescent="0.2">
      <c r="A153" s="150"/>
      <c r="B153" s="151"/>
      <c r="C153" s="151"/>
      <c r="D153" s="151"/>
      <c r="E153" s="151"/>
    </row>
    <row r="154" spans="1:5" x14ac:dyDescent="0.2">
      <c r="A154" s="150"/>
      <c r="B154" s="151"/>
      <c r="C154" s="151"/>
      <c r="D154" s="151"/>
      <c r="E154" s="151"/>
    </row>
    <row r="155" spans="1:5" x14ac:dyDescent="0.2">
      <c r="A155" s="150"/>
      <c r="B155" s="151"/>
      <c r="C155" s="151"/>
      <c r="D155" s="151"/>
      <c r="E155" s="151"/>
    </row>
    <row r="156" spans="1:5" x14ac:dyDescent="0.2">
      <c r="A156" s="150"/>
      <c r="B156" s="151"/>
      <c r="C156" s="151"/>
      <c r="D156" s="151"/>
      <c r="E156" s="151"/>
    </row>
    <row r="157" spans="1:5" x14ac:dyDescent="0.2">
      <c r="A157" s="150"/>
      <c r="B157" s="151"/>
      <c r="C157" s="151"/>
      <c r="D157" s="151"/>
      <c r="E157" s="151"/>
    </row>
    <row r="158" spans="1:5" x14ac:dyDescent="0.2">
      <c r="A158" s="150"/>
      <c r="B158" s="151"/>
      <c r="C158" s="151"/>
      <c r="D158" s="151"/>
      <c r="E158" s="151"/>
    </row>
    <row r="159" spans="1:5" x14ac:dyDescent="0.2">
      <c r="A159" s="150"/>
      <c r="B159" s="151"/>
      <c r="C159" s="151"/>
      <c r="D159" s="151"/>
      <c r="E159" s="151"/>
    </row>
    <row r="160" spans="1:5" x14ac:dyDescent="0.2">
      <c r="A160" s="150"/>
      <c r="B160" s="151"/>
      <c r="C160" s="151"/>
      <c r="D160" s="151"/>
      <c r="E160" s="151"/>
    </row>
    <row r="161" spans="1:5" x14ac:dyDescent="0.2">
      <c r="A161" s="150"/>
      <c r="B161" s="151"/>
      <c r="C161" s="151"/>
      <c r="D161" s="151"/>
      <c r="E161" s="151"/>
    </row>
    <row r="162" spans="1:5" x14ac:dyDescent="0.2">
      <c r="A162" s="150"/>
      <c r="B162" s="151"/>
      <c r="C162" s="151"/>
      <c r="D162" s="151"/>
      <c r="E162" s="151"/>
    </row>
    <row r="163" spans="1:5" x14ac:dyDescent="0.2">
      <c r="A163" s="150"/>
      <c r="B163" s="151"/>
      <c r="C163" s="151"/>
      <c r="D163" s="151"/>
      <c r="E163" s="151"/>
    </row>
    <row r="164" spans="1:5" x14ac:dyDescent="0.2">
      <c r="A164" s="150"/>
      <c r="B164" s="151"/>
      <c r="C164" s="151"/>
      <c r="D164" s="151"/>
      <c r="E164" s="151"/>
    </row>
    <row r="165" spans="1:5" x14ac:dyDescent="0.2">
      <c r="A165" s="150"/>
      <c r="B165" s="151"/>
      <c r="C165" s="151"/>
      <c r="D165" s="151"/>
      <c r="E165" s="151"/>
    </row>
    <row r="166" spans="1:5" x14ac:dyDescent="0.2">
      <c r="A166" s="150"/>
      <c r="B166" s="151"/>
      <c r="C166" s="151"/>
      <c r="D166" s="151"/>
      <c r="E166" s="151"/>
    </row>
    <row r="167" spans="1:5" x14ac:dyDescent="0.2">
      <c r="A167" s="150"/>
      <c r="B167" s="151"/>
      <c r="C167" s="151"/>
      <c r="D167" s="151"/>
      <c r="E167" s="151"/>
    </row>
    <row r="168" spans="1:5" x14ac:dyDescent="0.2">
      <c r="A168" s="150"/>
      <c r="B168" s="151"/>
      <c r="C168" s="151"/>
      <c r="D168" s="151"/>
      <c r="E168" s="151"/>
    </row>
    <row r="169" spans="1:5" x14ac:dyDescent="0.2">
      <c r="A169" s="150"/>
      <c r="B169" s="151"/>
      <c r="C169" s="151"/>
      <c r="D169" s="151"/>
      <c r="E169" s="151"/>
    </row>
    <row r="170" spans="1:5" x14ac:dyDescent="0.2">
      <c r="A170" s="150"/>
      <c r="B170" s="151"/>
      <c r="C170" s="151"/>
      <c r="D170" s="151"/>
      <c r="E170" s="151"/>
    </row>
    <row r="171" spans="1:5" x14ac:dyDescent="0.2">
      <c r="A171" s="150"/>
      <c r="B171" s="151"/>
      <c r="C171" s="151"/>
      <c r="D171" s="151"/>
      <c r="E171" s="151"/>
    </row>
    <row r="172" spans="1:5" x14ac:dyDescent="0.2">
      <c r="A172" s="150"/>
      <c r="B172" s="151"/>
      <c r="C172" s="151"/>
      <c r="D172" s="151"/>
      <c r="E172" s="151"/>
    </row>
    <row r="173" spans="1:5" x14ac:dyDescent="0.2">
      <c r="A173" s="150"/>
      <c r="B173" s="151"/>
      <c r="C173" s="151"/>
      <c r="D173" s="151"/>
      <c r="E173" s="151"/>
    </row>
    <row r="174" spans="1:5" x14ac:dyDescent="0.2">
      <c r="A174" s="150"/>
      <c r="B174" s="151"/>
      <c r="C174" s="151"/>
      <c r="D174" s="151"/>
      <c r="E174" s="151"/>
    </row>
    <row r="175" spans="1:5" x14ac:dyDescent="0.2">
      <c r="A175" s="150"/>
      <c r="B175" s="151"/>
      <c r="C175" s="151"/>
      <c r="D175" s="151"/>
      <c r="E175" s="151"/>
    </row>
    <row r="176" spans="1:5" x14ac:dyDescent="0.2">
      <c r="A176" s="150"/>
      <c r="B176" s="151"/>
      <c r="C176" s="151"/>
      <c r="D176" s="151"/>
      <c r="E176" s="151"/>
    </row>
    <row r="177" spans="1:5" x14ac:dyDescent="0.2">
      <c r="A177" s="150"/>
      <c r="B177" s="151"/>
      <c r="C177" s="151"/>
      <c r="D177" s="151"/>
      <c r="E177" s="151"/>
    </row>
    <row r="178" spans="1:5" x14ac:dyDescent="0.2">
      <c r="A178" s="150"/>
      <c r="B178" s="151"/>
      <c r="C178" s="151"/>
      <c r="D178" s="151"/>
      <c r="E178" s="151"/>
    </row>
    <row r="179" spans="1:5" x14ac:dyDescent="0.2">
      <c r="A179" s="150"/>
      <c r="B179" s="151"/>
      <c r="C179" s="151"/>
      <c r="D179" s="151"/>
      <c r="E179" s="151"/>
    </row>
    <row r="180" spans="1:5" x14ac:dyDescent="0.2">
      <c r="A180" s="150"/>
      <c r="B180" s="151"/>
      <c r="C180" s="151"/>
      <c r="D180" s="151"/>
      <c r="E180" s="151"/>
    </row>
    <row r="181" spans="1:5" x14ac:dyDescent="0.2">
      <c r="A181" s="150"/>
      <c r="B181" s="151"/>
      <c r="C181" s="151"/>
      <c r="D181" s="151"/>
      <c r="E181" s="151"/>
    </row>
    <row r="182" spans="1:5" x14ac:dyDescent="0.2">
      <c r="A182" s="150"/>
      <c r="B182" s="151"/>
      <c r="C182" s="151"/>
      <c r="D182" s="151"/>
      <c r="E182" s="151"/>
    </row>
    <row r="183" spans="1:5" x14ac:dyDescent="0.2">
      <c r="A183" s="150"/>
      <c r="B183" s="151"/>
      <c r="C183" s="151"/>
      <c r="D183" s="151"/>
      <c r="E183" s="151"/>
    </row>
    <row r="184" spans="1:5" x14ac:dyDescent="0.2">
      <c r="A184" s="150"/>
      <c r="B184" s="151"/>
      <c r="C184" s="151"/>
      <c r="D184" s="151"/>
      <c r="E184" s="151"/>
    </row>
    <row r="185" spans="1:5" x14ac:dyDescent="0.2">
      <c r="A185" s="150"/>
      <c r="B185" s="151"/>
      <c r="C185" s="151"/>
      <c r="D185" s="151"/>
      <c r="E185" s="151"/>
    </row>
    <row r="186" spans="1:5" x14ac:dyDescent="0.2">
      <c r="A186" s="150"/>
      <c r="B186" s="151"/>
      <c r="C186" s="151"/>
      <c r="D186" s="151"/>
      <c r="E186" s="151"/>
    </row>
    <row r="187" spans="1:5" x14ac:dyDescent="0.2">
      <c r="A187" s="150"/>
      <c r="B187" s="151"/>
      <c r="C187" s="151"/>
      <c r="D187" s="151"/>
      <c r="E187" s="151"/>
    </row>
    <row r="188" spans="1:5" x14ac:dyDescent="0.2">
      <c r="A188" s="150"/>
      <c r="B188" s="151"/>
      <c r="C188" s="151"/>
      <c r="D188" s="151"/>
      <c r="E188" s="151"/>
    </row>
    <row r="189" spans="1:5" x14ac:dyDescent="0.2">
      <c r="A189" s="150"/>
      <c r="B189" s="151"/>
      <c r="C189" s="151"/>
      <c r="D189" s="151"/>
      <c r="E189" s="151"/>
    </row>
    <row r="190" spans="1:5" x14ac:dyDescent="0.2">
      <c r="A190" s="150"/>
      <c r="B190" s="151"/>
      <c r="C190" s="151"/>
      <c r="D190" s="151"/>
      <c r="E190" s="151"/>
    </row>
    <row r="191" spans="1:5" x14ac:dyDescent="0.2">
      <c r="A191" s="150"/>
      <c r="B191" s="151"/>
      <c r="C191" s="151"/>
      <c r="D191" s="151"/>
      <c r="E191" s="151"/>
    </row>
    <row r="192" spans="1:5" x14ac:dyDescent="0.2">
      <c r="A192" s="150"/>
      <c r="B192" s="151"/>
      <c r="C192" s="151"/>
      <c r="D192" s="151"/>
      <c r="E192" s="151"/>
    </row>
    <row r="193" spans="1:5" x14ac:dyDescent="0.2">
      <c r="A193" s="150"/>
      <c r="B193" s="151"/>
      <c r="C193" s="151"/>
      <c r="D193" s="151"/>
      <c r="E193" s="151"/>
    </row>
    <row r="194" spans="1:5" x14ac:dyDescent="0.2">
      <c r="A194" s="150"/>
      <c r="B194" s="151"/>
      <c r="C194" s="151"/>
      <c r="D194" s="151"/>
      <c r="E194" s="151"/>
    </row>
    <row r="195" spans="1:5" x14ac:dyDescent="0.2">
      <c r="A195" s="150"/>
      <c r="B195" s="151"/>
      <c r="C195" s="151"/>
      <c r="D195" s="151"/>
      <c r="E195" s="151"/>
    </row>
    <row r="196" spans="1:5" x14ac:dyDescent="0.2">
      <c r="A196" s="150"/>
      <c r="B196" s="151"/>
      <c r="C196" s="151"/>
      <c r="D196" s="151"/>
      <c r="E196" s="151"/>
    </row>
    <row r="197" spans="1:5" x14ac:dyDescent="0.2">
      <c r="A197" s="150"/>
      <c r="B197" s="151"/>
      <c r="C197" s="151"/>
      <c r="D197" s="151"/>
      <c r="E197" s="151"/>
    </row>
    <row r="198" spans="1:5" x14ac:dyDescent="0.2">
      <c r="A198" s="150"/>
      <c r="B198" s="151"/>
      <c r="C198" s="151"/>
      <c r="D198" s="151"/>
      <c r="E198" s="151"/>
    </row>
    <row r="199" spans="1:5" x14ac:dyDescent="0.2">
      <c r="A199" s="150"/>
      <c r="B199" s="151"/>
      <c r="C199" s="151"/>
      <c r="D199" s="151"/>
      <c r="E199" s="151"/>
    </row>
    <row r="200" spans="1:5" x14ac:dyDescent="0.2">
      <c r="A200" s="151"/>
      <c r="B200" s="151"/>
      <c r="C200" s="151"/>
      <c r="D200" s="151"/>
      <c r="E200" s="151"/>
    </row>
    <row r="201" spans="1:5" x14ac:dyDescent="0.2">
      <c r="A201" s="151"/>
      <c r="B201" s="151"/>
      <c r="C201" s="151"/>
      <c r="D201" s="151"/>
      <c r="E201" s="151"/>
    </row>
    <row r="202" spans="1:5" x14ac:dyDescent="0.2">
      <c r="A202" s="151"/>
      <c r="B202" s="151"/>
      <c r="C202" s="151"/>
      <c r="D202" s="151"/>
      <c r="E202" s="151"/>
    </row>
    <row r="203" spans="1:5" x14ac:dyDescent="0.2">
      <c r="A203" s="151"/>
      <c r="B203" s="151"/>
      <c r="C203" s="151"/>
      <c r="D203" s="151"/>
      <c r="E203" s="151"/>
    </row>
    <row r="204" spans="1:5" x14ac:dyDescent="0.2">
      <c r="A204" s="151"/>
      <c r="B204" s="151"/>
      <c r="C204" s="151"/>
      <c r="D204" s="151"/>
      <c r="E204" s="151"/>
    </row>
    <row r="205" spans="1:5" x14ac:dyDescent="0.2">
      <c r="A205" s="151"/>
      <c r="B205" s="151"/>
      <c r="C205" s="151"/>
      <c r="D205" s="151"/>
      <c r="E205" s="151"/>
    </row>
    <row r="206" spans="1:5" x14ac:dyDescent="0.2">
      <c r="A206" s="151"/>
      <c r="B206" s="151"/>
      <c r="C206" s="151"/>
      <c r="D206" s="151"/>
      <c r="E206" s="151"/>
    </row>
    <row r="207" spans="1:5" x14ac:dyDescent="0.2">
      <c r="A207" s="151"/>
      <c r="B207" s="151"/>
      <c r="C207" s="151"/>
      <c r="D207" s="151"/>
      <c r="E207" s="151"/>
    </row>
    <row r="208" spans="1:5" x14ac:dyDescent="0.2">
      <c r="A208" s="151"/>
      <c r="B208" s="151"/>
      <c r="C208" s="151"/>
      <c r="D208" s="151"/>
      <c r="E208" s="151"/>
    </row>
    <row r="209" spans="1:5" x14ac:dyDescent="0.2">
      <c r="A209" s="151"/>
      <c r="B209" s="151"/>
      <c r="C209" s="151"/>
      <c r="D209" s="151"/>
      <c r="E209" s="151"/>
    </row>
    <row r="210" spans="1:5" x14ac:dyDescent="0.2">
      <c r="A210" s="151"/>
      <c r="B210" s="151"/>
      <c r="C210" s="151"/>
      <c r="D210" s="151"/>
      <c r="E210" s="151"/>
    </row>
    <row r="211" spans="1:5" x14ac:dyDescent="0.2">
      <c r="A211" s="151"/>
      <c r="B211" s="151"/>
      <c r="C211" s="151"/>
      <c r="D211" s="151"/>
      <c r="E211" s="151"/>
    </row>
    <row r="212" spans="1:5" x14ac:dyDescent="0.2">
      <c r="A212" s="151"/>
      <c r="B212" s="151"/>
      <c r="C212" s="151"/>
      <c r="D212" s="151"/>
      <c r="E212" s="151"/>
    </row>
    <row r="213" spans="1:5" x14ac:dyDescent="0.2">
      <c r="A213" s="151"/>
      <c r="B213" s="151"/>
      <c r="C213" s="151"/>
      <c r="D213" s="151"/>
      <c r="E213" s="151"/>
    </row>
    <row r="214" spans="1:5" x14ac:dyDescent="0.2">
      <c r="A214" s="151"/>
      <c r="B214" s="151"/>
      <c r="C214" s="151"/>
      <c r="D214" s="151"/>
      <c r="E214" s="151"/>
    </row>
    <row r="215" spans="1:5" x14ac:dyDescent="0.2">
      <c r="A215" s="151"/>
      <c r="B215" s="151"/>
      <c r="C215" s="151"/>
      <c r="D215" s="151"/>
      <c r="E215" s="151"/>
    </row>
    <row r="216" spans="1:5" x14ac:dyDescent="0.2">
      <c r="A216" s="151"/>
      <c r="B216" s="151"/>
      <c r="C216" s="151"/>
      <c r="D216" s="151"/>
      <c r="E216" s="151"/>
    </row>
    <row r="217" spans="1:5" x14ac:dyDescent="0.2">
      <c r="A217" s="151"/>
      <c r="B217" s="151"/>
      <c r="C217" s="151"/>
      <c r="D217" s="151"/>
      <c r="E217" s="151"/>
    </row>
    <row r="218" spans="1:5" x14ac:dyDescent="0.2">
      <c r="A218" s="151"/>
      <c r="B218" s="151"/>
      <c r="C218" s="151"/>
      <c r="D218" s="151"/>
      <c r="E218" s="151"/>
    </row>
    <row r="219" spans="1:5" x14ac:dyDescent="0.2">
      <c r="A219" s="151"/>
      <c r="B219" s="151"/>
      <c r="C219" s="151"/>
      <c r="D219" s="151"/>
      <c r="E219" s="151"/>
    </row>
    <row r="220" spans="1:5" x14ac:dyDescent="0.2">
      <c r="A220" s="151"/>
      <c r="B220" s="151"/>
      <c r="C220" s="151"/>
      <c r="D220" s="151"/>
      <c r="E220" s="151"/>
    </row>
    <row r="221" spans="1:5" x14ac:dyDescent="0.2">
      <c r="A221" s="151"/>
      <c r="B221" s="151"/>
      <c r="C221" s="151"/>
      <c r="D221" s="151"/>
      <c r="E221" s="151"/>
    </row>
    <row r="222" spans="1:5" x14ac:dyDescent="0.2">
      <c r="A222" s="151"/>
      <c r="B222" s="151"/>
      <c r="C222" s="151"/>
      <c r="D222" s="151"/>
      <c r="E222" s="151"/>
    </row>
    <row r="223" spans="1:5" x14ac:dyDescent="0.2">
      <c r="A223" s="151"/>
      <c r="B223" s="151"/>
      <c r="C223" s="151"/>
      <c r="D223" s="151"/>
      <c r="E223" s="151"/>
    </row>
    <row r="224" spans="1:5" x14ac:dyDescent="0.2">
      <c r="A224" s="151"/>
      <c r="B224" s="151"/>
      <c r="C224" s="151"/>
      <c r="D224" s="151"/>
      <c r="E224" s="151"/>
    </row>
    <row r="225" spans="1:5" x14ac:dyDescent="0.2">
      <c r="A225" s="151"/>
      <c r="B225" s="151"/>
      <c r="C225" s="151"/>
      <c r="D225" s="151"/>
      <c r="E225" s="151"/>
    </row>
    <row r="226" spans="1:5" x14ac:dyDescent="0.2">
      <c r="A226" s="151"/>
      <c r="B226" s="151"/>
      <c r="C226" s="151"/>
      <c r="D226" s="151"/>
      <c r="E226" s="151"/>
    </row>
    <row r="227" spans="1:5" x14ac:dyDescent="0.2">
      <c r="A227" s="151"/>
      <c r="B227" s="151"/>
      <c r="C227" s="151"/>
      <c r="D227" s="151"/>
      <c r="E227" s="151"/>
    </row>
    <row r="228" spans="1:5" x14ac:dyDescent="0.2">
      <c r="A228" s="151"/>
      <c r="B228" s="151"/>
      <c r="C228" s="151"/>
      <c r="D228" s="151"/>
      <c r="E228" s="151"/>
    </row>
    <row r="229" spans="1:5" x14ac:dyDescent="0.2">
      <c r="A229" s="151"/>
      <c r="B229" s="151"/>
      <c r="C229" s="151"/>
      <c r="D229" s="151"/>
      <c r="E229" s="151"/>
    </row>
    <row r="230" spans="1:5" x14ac:dyDescent="0.2">
      <c r="A230" s="151"/>
      <c r="B230" s="151"/>
      <c r="C230" s="151"/>
      <c r="D230" s="151"/>
      <c r="E230" s="151"/>
    </row>
    <row r="231" spans="1:5" x14ac:dyDescent="0.2">
      <c r="A231" s="151"/>
      <c r="B231" s="151"/>
      <c r="C231" s="151"/>
      <c r="D231" s="151"/>
      <c r="E231" s="151"/>
    </row>
    <row r="232" spans="1:5" x14ac:dyDescent="0.2">
      <c r="A232" s="151"/>
      <c r="B232" s="151"/>
      <c r="C232" s="151"/>
      <c r="D232" s="151"/>
      <c r="E232" s="151"/>
    </row>
    <row r="233" spans="1:5" x14ac:dyDescent="0.2">
      <c r="A233" s="151"/>
      <c r="B233" s="151"/>
      <c r="C233" s="151"/>
      <c r="D233" s="151"/>
      <c r="E233" s="151"/>
    </row>
    <row r="234" spans="1:5" x14ac:dyDescent="0.2">
      <c r="A234" s="151"/>
      <c r="B234" s="151"/>
      <c r="C234" s="151"/>
      <c r="D234" s="151"/>
      <c r="E234" s="151"/>
    </row>
    <row r="235" spans="1:5" x14ac:dyDescent="0.2">
      <c r="A235" s="151"/>
      <c r="B235" s="151"/>
      <c r="C235" s="151"/>
      <c r="D235" s="151"/>
      <c r="E235" s="151"/>
    </row>
    <row r="236" spans="1:5" x14ac:dyDescent="0.2">
      <c r="A236" s="151"/>
      <c r="B236" s="151"/>
      <c r="C236" s="151"/>
      <c r="D236" s="151"/>
      <c r="E236" s="151"/>
    </row>
    <row r="237" spans="1:5" x14ac:dyDescent="0.2">
      <c r="A237" s="151"/>
      <c r="B237" s="151"/>
      <c r="C237" s="151"/>
      <c r="D237" s="151"/>
      <c r="E237" s="151"/>
    </row>
    <row r="238" spans="1:5" x14ac:dyDescent="0.2">
      <c r="A238" s="151"/>
      <c r="B238" s="151"/>
      <c r="C238" s="151"/>
      <c r="D238" s="151"/>
      <c r="E238" s="151"/>
    </row>
    <row r="239" spans="1:5" x14ac:dyDescent="0.2">
      <c r="A239" s="151"/>
      <c r="B239" s="151"/>
      <c r="C239" s="151"/>
      <c r="D239" s="151"/>
      <c r="E239" s="151"/>
    </row>
    <row r="240" spans="1:5" x14ac:dyDescent="0.2">
      <c r="A240" s="151"/>
      <c r="B240" s="151"/>
      <c r="C240" s="151"/>
      <c r="D240" s="151"/>
      <c r="E240" s="151"/>
    </row>
    <row r="241" spans="1:5" x14ac:dyDescent="0.2">
      <c r="A241" s="151"/>
      <c r="B241" s="151"/>
      <c r="C241" s="151"/>
      <c r="D241" s="151"/>
      <c r="E241" s="151"/>
    </row>
    <row r="242" spans="1:5" x14ac:dyDescent="0.2">
      <c r="A242" s="151"/>
      <c r="B242" s="151"/>
      <c r="C242" s="151"/>
      <c r="D242" s="151"/>
      <c r="E242" s="151"/>
    </row>
    <row r="243" spans="1:5" x14ac:dyDescent="0.2">
      <c r="A243" s="151"/>
      <c r="B243" s="151"/>
      <c r="C243" s="151"/>
      <c r="D243" s="151"/>
      <c r="E243" s="151"/>
    </row>
    <row r="244" spans="1:5" x14ac:dyDescent="0.2">
      <c r="A244" s="151"/>
      <c r="B244" s="151"/>
      <c r="C244" s="151"/>
      <c r="D244" s="151"/>
      <c r="E244" s="151"/>
    </row>
    <row r="245" spans="1:5" x14ac:dyDescent="0.2">
      <c r="A245" s="151"/>
      <c r="B245" s="151"/>
      <c r="C245" s="151"/>
      <c r="D245" s="151"/>
      <c r="E245" s="151"/>
    </row>
    <row r="246" spans="1:5" x14ac:dyDescent="0.2">
      <c r="A246" s="151"/>
      <c r="B246" s="151"/>
      <c r="C246" s="151"/>
      <c r="D246" s="151"/>
      <c r="E246" s="151"/>
    </row>
    <row r="247" spans="1:5" x14ac:dyDescent="0.2">
      <c r="A247" s="151"/>
      <c r="B247" s="151"/>
      <c r="C247" s="151"/>
      <c r="D247" s="151"/>
      <c r="E247" s="151"/>
    </row>
    <row r="248" spans="1:5" x14ac:dyDescent="0.2">
      <c r="A248" s="151"/>
      <c r="B248" s="151"/>
      <c r="C248" s="151"/>
      <c r="D248" s="151"/>
      <c r="E248" s="151"/>
    </row>
    <row r="249" spans="1:5" x14ac:dyDescent="0.2">
      <c r="A249" s="151"/>
      <c r="B249" s="151"/>
      <c r="C249" s="151"/>
      <c r="D249" s="151"/>
      <c r="E249" s="151"/>
    </row>
  </sheetData>
  <sheetProtection password="9E8D" sheet="1" objects="1" scenarios="1"/>
  <mergeCells count="4">
    <mergeCell ref="A48:F48"/>
    <mergeCell ref="A2:G2"/>
    <mergeCell ref="A3:E3"/>
    <mergeCell ref="A1:C1"/>
  </mergeCells>
  <pageMargins left="0.7" right="0.7" top="0.75" bottom="0.75" header="0.3" footer="0.3"/>
  <pageSetup paperSize="8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</vt:i4>
      </vt:variant>
    </vt:vector>
  </HeadingPairs>
  <TitlesOfParts>
    <vt:vector size="6" baseType="lpstr">
      <vt:lpstr>2.1</vt:lpstr>
      <vt:lpstr>2.1.a</vt:lpstr>
      <vt:lpstr>2.1.b</vt:lpstr>
      <vt:lpstr>2.1.c</vt:lpstr>
      <vt:lpstr>'2.1.a'!Obszar_wydruku</vt:lpstr>
      <vt:lpstr>'2.1.a'!Tytuły_wydruku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2018-02-05T12:21:27Z</dcterms:modified>
</cp:coreProperties>
</file>