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231_S19 Monitoring osuwisk 2\Wniosek\"/>
    </mc:Choice>
  </mc:AlternateContent>
  <bookViews>
    <workbookView xWindow="0" yWindow="0" windowWidth="28680" windowHeight="12255" tabRatio="853" activeTab="1"/>
  </bookViews>
  <sheets>
    <sheet name="FC Część 1" sheetId="7" r:id="rId1"/>
    <sheet name="FC Część 2" sheetId="6" r:id="rId2"/>
    <sheet name="Do poprawy- " sheetId="5" state="hidden" r:id="rId3"/>
    <sheet name="strona tytułowa" sheetId="2" state="hidden" r:id="rId4"/>
    <sheet name="zamówienie podobne" sheetId="4" state="hidden" r:id="rId5"/>
  </sheets>
  <definedNames>
    <definedName name="_xlnm.Print_Area" localSheetId="2">'Do poprawy- '!$A$11:$U$53</definedName>
    <definedName name="_xlnm.Print_Area" localSheetId="0">'FC Część 1'!$C$1:$K$31</definedName>
    <definedName name="_xlnm.Print_Area" localSheetId="1">'FC Część 2'!$A$1:$K$36</definedName>
    <definedName name="_xlnm.Print_Area" localSheetId="3">'strona tytułowa'!$C$3:$K$37</definedName>
    <definedName name="_xlnm.Print_Area" localSheetId="4">'zamówienie podobne'!$C$3:$I$31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5" l="1"/>
  <c r="J23" i="5" l="1"/>
  <c r="G23" i="5" l="1"/>
  <c r="H23" i="5" s="1"/>
  <c r="M30" i="5" l="1"/>
  <c r="M31" i="5"/>
  <c r="S26" i="5"/>
  <c r="N30" i="5"/>
  <c r="J32" i="5"/>
  <c r="N23" i="5"/>
  <c r="N25" i="5" s="1"/>
  <c r="K26" i="5"/>
  <c r="H14" i="5"/>
  <c r="M14" i="5"/>
  <c r="N14" i="5" s="1"/>
  <c r="S21" i="5" l="1"/>
  <c r="S19" i="5"/>
  <c r="J14" i="5"/>
  <c r="M16" i="5"/>
  <c r="M15" i="5"/>
  <c r="E33" i="5"/>
  <c r="S14" i="5" l="1"/>
  <c r="N38" i="5" l="1"/>
  <c r="J31" i="5"/>
  <c r="J15" i="5" l="1"/>
  <c r="G32" i="5" l="1"/>
  <c r="G30" i="5"/>
  <c r="G16" i="5"/>
  <c r="N15" i="5" l="1"/>
  <c r="O15" i="5" s="1"/>
  <c r="H30" i="5"/>
  <c r="H32" i="5"/>
  <c r="M32" i="5"/>
  <c r="G17" i="5"/>
  <c r="H15" i="5" l="1"/>
  <c r="G22" i="5"/>
  <c r="H26" i="5" l="1"/>
  <c r="T27" i="5" l="1"/>
  <c r="Q38" i="5"/>
  <c r="K38" i="5"/>
  <c r="P32" i="5"/>
  <c r="N32" i="5"/>
  <c r="P31" i="5"/>
  <c r="Q31" i="5" s="1"/>
  <c r="N31" i="5"/>
  <c r="K31" i="5"/>
  <c r="G31" i="5"/>
  <c r="P30" i="5"/>
  <c r="J30" i="5"/>
  <c r="G28" i="5"/>
  <c r="U27" i="5"/>
  <c r="Q26" i="5"/>
  <c r="Q28" i="5" s="1"/>
  <c r="N28" i="5"/>
  <c r="K28" i="5"/>
  <c r="P22" i="5"/>
  <c r="M22" i="5"/>
  <c r="J22" i="5"/>
  <c r="S20" i="5"/>
  <c r="S22" i="5" s="1"/>
  <c r="H22" i="5"/>
  <c r="P16" i="5"/>
  <c r="Q16" i="5" s="1"/>
  <c r="N16" i="5"/>
  <c r="J16" i="5"/>
  <c r="K16" i="5" s="1"/>
  <c r="P15" i="5"/>
  <c r="P14" i="5"/>
  <c r="O16" i="5" l="1"/>
  <c r="O17" i="5" s="1"/>
  <c r="Q30" i="5"/>
  <c r="P33" i="5"/>
  <c r="Q32" i="5"/>
  <c r="Q33" i="5" s="1"/>
  <c r="R32" i="5"/>
  <c r="R30" i="5"/>
  <c r="R31" i="5"/>
  <c r="Q15" i="5"/>
  <c r="S15" i="5"/>
  <c r="N17" i="5"/>
  <c r="J17" i="5"/>
  <c r="Q14" i="5"/>
  <c r="H31" i="5"/>
  <c r="K32" i="5"/>
  <c r="L16" i="5" s="1"/>
  <c r="K30" i="5"/>
  <c r="S30" i="5" s="1"/>
  <c r="K14" i="5"/>
  <c r="S16" i="5"/>
  <c r="H16" i="5"/>
  <c r="H17" i="5" s="1"/>
  <c r="K15" i="5"/>
  <c r="K23" i="5"/>
  <c r="T28" i="5"/>
  <c r="U28" i="5" s="1"/>
  <c r="G33" i="5"/>
  <c r="S38" i="5"/>
  <c r="N33" i="5"/>
  <c r="E17" i="5"/>
  <c r="P23" i="5"/>
  <c r="Q23" i="5" s="1"/>
  <c r="N52" i="5"/>
  <c r="P52" i="5" s="1"/>
  <c r="N53" i="5"/>
  <c r="P53" i="5" s="1"/>
  <c r="J33" i="5"/>
  <c r="H28" i="5"/>
  <c r="M33" i="5"/>
  <c r="L14" i="5" l="1"/>
  <c r="T14" i="5"/>
  <c r="S23" i="5"/>
  <c r="K53" i="5"/>
  <c r="M53" i="5" s="1"/>
  <c r="N39" i="5"/>
  <c r="N41" i="5" s="1"/>
  <c r="K51" i="5"/>
  <c r="L15" i="5"/>
  <c r="L17" i="5" s="1"/>
  <c r="T15" i="5"/>
  <c r="K52" i="5"/>
  <c r="M52" i="5" s="1"/>
  <c r="H33" i="5"/>
  <c r="H52" i="5"/>
  <c r="J52" i="5" s="1"/>
  <c r="K17" i="5"/>
  <c r="S31" i="5"/>
  <c r="K33" i="5"/>
  <c r="G25" i="5"/>
  <c r="J25" i="5"/>
  <c r="M17" i="5"/>
  <c r="T17" i="5" s="1"/>
  <c r="V17" i="5" s="1"/>
  <c r="H53" i="5"/>
  <c r="J53" i="5" s="1"/>
  <c r="I16" i="5"/>
  <c r="T16" i="5"/>
  <c r="S32" i="5"/>
  <c r="K25" i="5"/>
  <c r="P25" i="5"/>
  <c r="Q25" i="5"/>
  <c r="Q39" i="5" s="1"/>
  <c r="I15" i="5"/>
  <c r="M25" i="5"/>
  <c r="I14" i="5" l="1"/>
  <c r="I17" i="5" s="1"/>
  <c r="T23" i="5"/>
  <c r="N42" i="5"/>
  <c r="H51" i="5"/>
  <c r="J51" i="5" s="1"/>
  <c r="K39" i="5"/>
  <c r="K41" i="5" s="1"/>
  <c r="K42" i="5" s="1"/>
  <c r="H59" i="5"/>
  <c r="H58" i="5"/>
  <c r="H25" i="5"/>
  <c r="H39" i="5" s="1"/>
  <c r="H57" i="5"/>
  <c r="M51" i="5"/>
  <c r="V40" i="5"/>
  <c r="Q43" i="5" l="1"/>
  <c r="V43" i="5" s="1"/>
  <c r="N43" i="5"/>
  <c r="U51" i="5"/>
  <c r="U18" i="5"/>
  <c r="Q41" i="5"/>
  <c r="Q42" i="5"/>
  <c r="H56" i="5"/>
  <c r="H61" i="5" s="1"/>
  <c r="H41" i="5"/>
  <c r="H42" i="5" s="1"/>
  <c r="H20" i="4"/>
  <c r="H19" i="2" s="1"/>
  <c r="H16" i="2" l="1"/>
  <c r="H18" i="2" s="1"/>
  <c r="H20" i="2"/>
  <c r="H21" i="2"/>
  <c r="T43" i="5"/>
  <c r="T45" i="5" s="1"/>
  <c r="Q45" i="5"/>
  <c r="H22" i="4"/>
  <c r="H23" i="4" s="1"/>
  <c r="H17" i="2" l="1"/>
  <c r="H21" i="4"/>
  <c r="H22" i="2" l="1"/>
  <c r="H24" i="2" l="1"/>
  <c r="H23" i="2"/>
</calcChain>
</file>

<file path=xl/sharedStrings.xml><?xml version="1.0" encoding="utf-8"?>
<sst xmlns="http://schemas.openxmlformats.org/spreadsheetml/2006/main" count="276" uniqueCount="135">
  <si>
    <t xml:space="preserve"> - </t>
  </si>
  <si>
    <t xml:space="preserve"> -</t>
  </si>
  <si>
    <t>-</t>
  </si>
  <si>
    <t>Raport końcowy z monitoringów</t>
  </si>
  <si>
    <t>FORMULARZ CENOWY</t>
  </si>
  <si>
    <t>TABELA ELEMENTÓW ROZLICZENIOWYCH (TER)</t>
  </si>
  <si>
    <t>Lp.</t>
  </si>
  <si>
    <r>
      <t xml:space="preserve">Komplet egz. w trakcie całego okresu realizacji monitoringów </t>
    </r>
    <r>
      <rPr>
        <b/>
        <vertAlign val="superscript"/>
        <sz val="18"/>
        <color theme="1"/>
        <rFont val="Calibri"/>
        <family val="2"/>
        <charset val="238"/>
        <scheme val="minor"/>
      </rPr>
      <t>6)</t>
    </r>
  </si>
  <si>
    <t>Cena  jednostkowa
[PLN netto]</t>
  </si>
  <si>
    <r>
      <t>Wynagrodzenie umowne netto za wykonane Elementy zamówienia</t>
    </r>
    <r>
      <rPr>
        <b/>
        <vertAlign val="superscript"/>
        <sz val="18"/>
        <color theme="1"/>
        <rFont val="Calibri"/>
        <family val="2"/>
        <charset val="238"/>
        <scheme val="minor"/>
      </rPr>
      <t>4) 5)</t>
    </r>
    <r>
      <rPr>
        <b/>
        <sz val="18"/>
        <color theme="1"/>
        <rFont val="Calibri"/>
        <family val="2"/>
        <charset val="238"/>
        <scheme val="minor"/>
      </rPr>
      <t xml:space="preserve">
[PLN netto]</t>
    </r>
  </si>
  <si>
    <r>
      <t xml:space="preserve">Prowadzenie monitoringów </t>
    </r>
    <r>
      <rPr>
        <b/>
        <vertAlign val="superscript"/>
        <sz val="18"/>
        <color theme="1"/>
        <rFont val="Calibri"/>
        <family val="2"/>
        <charset val="238"/>
        <scheme val="minor"/>
      </rPr>
      <t>1)</t>
    </r>
  </si>
  <si>
    <t xml:space="preserve">Terminy </t>
  </si>
  <si>
    <r>
      <t>Ilość</t>
    </r>
    <r>
      <rPr>
        <b/>
        <vertAlign val="superscript"/>
        <sz val="18"/>
        <color theme="1"/>
        <rFont val="Calibri"/>
        <family val="2"/>
        <charset val="238"/>
        <scheme val="minor"/>
      </rPr>
      <t>2)</t>
    </r>
  </si>
  <si>
    <t>Jednostka</t>
  </si>
  <si>
    <t>A</t>
  </si>
  <si>
    <t>B</t>
  </si>
  <si>
    <t>C</t>
  </si>
  <si>
    <t>D</t>
  </si>
  <si>
    <t>E</t>
  </si>
  <si>
    <t>F</t>
  </si>
  <si>
    <t>G</t>
  </si>
  <si>
    <t>H</t>
  </si>
  <si>
    <t>J</t>
  </si>
  <si>
    <t>pomiar</t>
  </si>
  <si>
    <t>2+1</t>
  </si>
  <si>
    <t>10 dni od ostatniego miesiąca danego cyklu pomiarowego</t>
  </si>
  <si>
    <t>komplet</t>
  </si>
  <si>
    <t>mb</t>
  </si>
  <si>
    <t>Przekazanie praw autorskich i zależnych</t>
  </si>
  <si>
    <t>nd.</t>
  </si>
  <si>
    <t>Suma wynagrodzenia za przedmiot umowy</t>
  </si>
  <si>
    <t>Razem (wartość netto PLN):</t>
  </si>
  <si>
    <t>Razem (euro):</t>
  </si>
  <si>
    <t>Podatek VAT (23 % PLN):</t>
  </si>
  <si>
    <r>
      <t>Wartość zamówienia (brutto PLN)</t>
    </r>
    <r>
      <rPr>
        <b/>
        <vertAlign val="superscript"/>
        <sz val="18"/>
        <color theme="1"/>
        <rFont val="Calibri"/>
        <family val="2"/>
        <charset val="238"/>
        <scheme val="minor"/>
      </rPr>
      <t>3)</t>
    </r>
    <r>
      <rPr>
        <b/>
        <sz val="18"/>
        <color theme="1"/>
        <rFont val="Calibri"/>
        <family val="2"/>
        <charset val="238"/>
        <scheme val="minor"/>
      </rPr>
      <t>:</t>
    </r>
  </si>
  <si>
    <t>Oznaczenia:</t>
  </si>
  <si>
    <t>3) Za te elementy rozliczeniowe, których wykonanie okaże się zbędne w trakcie realizacji zamówienia, nie będzie przysługiwało wynagrodzenie Wykonawcy,</t>
  </si>
  <si>
    <t>4) Wynagrodzenie, które będzie przysługiwało Wykonawcy uzależnione będzie od rzeczywistej liczby wykonanych jednostek. Zmiejszenie czy zwiększenie ilości wykonanych jednostek nie będzie stanowić podstawy zwiększenia cen jednostwkowych poszczególnych pozycji TER,</t>
  </si>
  <si>
    <t>5) Wynagrodzenie umowne netto za wykonane elementy rozliczeniowe (policzone jako iloczyn ilości podanej w kolumnie C i ceny jednostkowej określonej w kolumnie F),</t>
  </si>
  <si>
    <t>6)  Komplet opracowań Raportów kwartalych (po każdym cyklu ) oraz Raportu końcowego obejmuje 2 egz. w formie papierowej + 1 egz. w formie elektronicznej,</t>
  </si>
  <si>
    <t>Osoba dokonująca ustalenia wartości zamówienia:</t>
  </si>
  <si>
    <t>Osoba weryfikująca/akceptująca wartość zamówienia:</t>
  </si>
  <si>
    <t>…………………………………………………..</t>
  </si>
  <si>
    <r>
      <t>Wyszczególnienie Elementów zamówienia</t>
    </r>
    <r>
      <rPr>
        <b/>
        <vertAlign val="superscript"/>
        <sz val="18"/>
        <color theme="1"/>
        <rFont val="Calibri"/>
        <family val="2"/>
        <charset val="238"/>
        <scheme val="minor"/>
      </rPr>
      <t>3)</t>
    </r>
  </si>
  <si>
    <r>
      <t>Elementy zamówienia</t>
    </r>
    <r>
      <rPr>
        <b/>
        <vertAlign val="superscript"/>
        <sz val="18"/>
        <color theme="1"/>
        <rFont val="Calibri"/>
        <family val="2"/>
        <charset val="238"/>
        <scheme val="minor"/>
      </rPr>
      <t>3)</t>
    </r>
  </si>
  <si>
    <t xml:space="preserve"> 1.1</t>
  </si>
  <si>
    <t xml:space="preserve">  1.2</t>
  </si>
  <si>
    <t xml:space="preserve"> 1.3</t>
  </si>
  <si>
    <t>szt.</t>
  </si>
  <si>
    <t xml:space="preserve">  1.4</t>
  </si>
  <si>
    <t xml:space="preserve">Odbudowa instalacji urządzeń monitorujących  </t>
  </si>
  <si>
    <t xml:space="preserve">  -</t>
  </si>
  <si>
    <t xml:space="preserve"> 1.5</t>
  </si>
  <si>
    <t>euro</t>
  </si>
  <si>
    <r>
      <t xml:space="preserve">Odbudowa instalacji urządzeń monitorujących  </t>
    </r>
    <r>
      <rPr>
        <b/>
        <vertAlign val="superscript"/>
        <sz val="18"/>
        <color theme="1"/>
        <rFont val="Calibri"/>
        <family val="2"/>
        <charset val="238"/>
        <scheme val="minor"/>
      </rPr>
      <t xml:space="preserve"> </t>
    </r>
  </si>
  <si>
    <t>Częstotliwość pomiarów – 4 razy w roku w cyklach</t>
  </si>
  <si>
    <t>cykl I</t>
  </si>
  <si>
    <t>styczeń -marzec</t>
  </si>
  <si>
    <t>cykl II</t>
  </si>
  <si>
    <t>kwiecień -czerwiec</t>
  </si>
  <si>
    <t>liepec-wrzesień</t>
  </si>
  <si>
    <t>cykl IV</t>
  </si>
  <si>
    <t>Październik - grudzień</t>
  </si>
  <si>
    <t>oraz po każdorazowym wystąpieniu zjawiska ekstremalnego (deszcze nawalne, roztopy)</t>
  </si>
  <si>
    <t>il inkl + piezo [szt]</t>
  </si>
  <si>
    <t>Wykonanie inklinometrów                         i piezometrów</t>
  </si>
  <si>
    <t>zł</t>
  </si>
  <si>
    <t>Suma za monit. w 2020 dla danego zadania</t>
  </si>
  <si>
    <t>Suma za monit. w 2021 dla danego zadania</t>
  </si>
  <si>
    <t>sumaza monitoringi w 2022 plus Rap końcowy</t>
  </si>
  <si>
    <t>Zadanie 1= 31 ink+piezo</t>
  </si>
  <si>
    <t>Zadanie 3=3 ink +piezo</t>
  </si>
  <si>
    <t xml:space="preserve">cena 1 pomiaru </t>
  </si>
  <si>
    <t>Zadanie 4= 30 ink+piezo</t>
  </si>
  <si>
    <t>suma</t>
  </si>
  <si>
    <t>Raporty kwartalne z osuwisk</t>
  </si>
  <si>
    <t>Zadanie 1</t>
  </si>
  <si>
    <t>Zadanie 3</t>
  </si>
  <si>
    <t>Zadanie 4</t>
  </si>
  <si>
    <t>cena za pomiar piezometru(świstawka )</t>
  </si>
  <si>
    <t xml:space="preserve">piezo + studnie </t>
  </si>
  <si>
    <t xml:space="preserve">Wykonanie piezometów w strefach tunelowych (12 szt) + źródła(11 szt)+(44 )studnie </t>
  </si>
  <si>
    <t>zad1</t>
  </si>
  <si>
    <r>
      <rPr>
        <u/>
        <sz val="11"/>
        <rFont val="Verdana"/>
        <family val="2"/>
        <charset val="238"/>
      </rPr>
      <t>Raporty kwartalne z stref tunelowych</t>
    </r>
    <r>
      <rPr>
        <sz val="11"/>
        <rFont val="Verdana"/>
        <family val="2"/>
        <charset val="238"/>
      </rPr>
      <t>:                Zadanie 1</t>
    </r>
  </si>
  <si>
    <t>cena za 1 puknt pomiarowy</t>
  </si>
  <si>
    <t xml:space="preserve">il. Reperów </t>
  </si>
  <si>
    <t>Monitoring powierzchniowy</t>
  </si>
  <si>
    <t>Zad 1 ( 14 reperów)</t>
  </si>
  <si>
    <t>Zad 3</t>
  </si>
  <si>
    <t>Zad 4</t>
  </si>
  <si>
    <t>Raport koncowy  z monitoringów</t>
  </si>
  <si>
    <t>zad 3</t>
  </si>
  <si>
    <t>zad4</t>
  </si>
  <si>
    <t>cena za szt opracowania</t>
  </si>
  <si>
    <t>SUMA  netto</t>
  </si>
  <si>
    <t>netto</t>
  </si>
  <si>
    <t>vat 23%</t>
  </si>
  <si>
    <t>Suma brutto</t>
  </si>
  <si>
    <t>brutto</t>
  </si>
  <si>
    <t xml:space="preserve">Zad 1 </t>
  </si>
  <si>
    <t>Załącznik nr 1 do wniosku …………………</t>
  </si>
  <si>
    <t>Rzeszów, dn. 24.06.2019 r.</t>
  </si>
  <si>
    <t>Ustalenie całkowitej  łącznej wartości szacunkowej zamówienia</t>
  </si>
  <si>
    <t>dla zamówienia pn.:</t>
  </si>
  <si>
    <t xml:space="preserve">Wykonywanie Monitoringu Wgłębnego Osuwisk (pomiary inklinometryczne i hydrogeologiczne), Monitoringu Powierzchniowego oraz Monitoringu Hydrogeologicznego Stref Tunelowych wraz z opracowaniem raportów z monitoringów dla drogi ekspresowej S19 Rzeszów Południe - Barwinek w podziale na części:
Część 1: S19 odcinek węzeł Rzeszów Południe (bez węzła) do węzła Babica (z węzłem) dł. ok. 10,3 km (od km 11+400 - 21+671),
Część 2: S19 odcinek węzeł Iskrzynia (z węzłem) – węzeł Miejsce Piastowe (z węzłem) dł. ok. 9,9 km (km ok.: 57+900 – 67+800),
Część 3: S19 odcinek węzeł Miejsce Piastowe (bez węzła) - węzeł Dukla (z węzłem) dł. ok 10,29 (km 68+200 - 78+289,66), 
</t>
  </si>
  <si>
    <t>Szacunkowa wartość zamówienia podstawowego:</t>
  </si>
  <si>
    <t>PLN netto</t>
  </si>
  <si>
    <t>PLN brutto</t>
  </si>
  <si>
    <t>Szacunkowa wartość zamówienia podobnego:</t>
  </si>
  <si>
    <t>Szacunkowa całkowita wartość zamówienia wynosi:</t>
  </si>
  <si>
    <t>Wartość zamówienia została oszacowana na podstawie cen zawartych w umowie nr 2415.96.2018 z dnia 04.01.2019 której zakres przedmiotowy dotyczył „Wykonania opinii eksperckich oceniających techniczną poprawność: opracowanych na zlecenie Zamawiającego rozwiązań projektowych obudowy tunelu drogowego i górniczej metody jego drążenia we fliszu karpackim, zaprojektowanych zabezpieczeń osuwisk i klasyfikacji masywu skalnego – dla drogi ekspresowej S19 na odcinku węzeł Rzeszów Południe (bez węzła) – węzeł Babica (z węzłem) dł. ok. 10,3 km (km ok.: 11+400 – 21+650)” i jest, w zakresie złożoności merytorycznej analizowanych zagadnień, analogiczny do obecnego zamówienia</t>
  </si>
  <si>
    <r>
      <t xml:space="preserve">KALKULACJA WARTOŚCI SZACUNKOWEJ ZAMÓWIEŃ 
</t>
    </r>
    <r>
      <rPr>
        <b/>
        <sz val="12"/>
        <color theme="1"/>
        <rFont val="Calibri"/>
        <family val="2"/>
        <charset val="238"/>
        <scheme val="minor"/>
      </rPr>
      <t>O KTÓRYCH MOWA W ART. 67 UST. 1 PKT 6 USTAWY PZP</t>
    </r>
  </si>
  <si>
    <t>TABELA ELEMENTÓW ROZLICZENIOWYCH</t>
  </si>
  <si>
    <t>Wyszczególnienie Elementów zamówienia</t>
  </si>
  <si>
    <r>
      <t>ilość</t>
    </r>
    <r>
      <rPr>
        <b/>
        <vertAlign val="superscript"/>
        <sz val="12"/>
        <color theme="1"/>
        <rFont val="Calibri"/>
        <family val="2"/>
        <charset val="238"/>
        <scheme val="minor"/>
      </rPr>
      <t>1)</t>
    </r>
  </si>
  <si>
    <t>Wynagrodzenie umowne netto za wykonane Elementy zamówienia
[PLN netto]</t>
  </si>
  <si>
    <t>Termin realizacji</t>
  </si>
  <si>
    <r>
      <t>Wartość zamówienia (brutto PLN)</t>
    </r>
    <r>
      <rPr>
        <b/>
        <sz val="12"/>
        <color theme="1"/>
        <rFont val="Calibri"/>
        <family val="2"/>
        <charset val="238"/>
        <scheme val="minor"/>
      </rPr>
      <t>:</t>
    </r>
  </si>
  <si>
    <t>1)</t>
  </si>
  <si>
    <t>Ilość  sztuk wskazana w kolumnie 3 może ulec zmianie tj. zmniejszeniu lub zwiększeniu w zależności od potrzeb. Wynagrodzenie, które będzie przysługiwało Wykonawcy uzależnione będzie od rzeczywistej liczby wykonanych jednostek.</t>
  </si>
  <si>
    <t>21 dni od ostatniego dnia ostatniego miesiąca w którym wykonano ostatni cykl pomiarowy</t>
  </si>
  <si>
    <t xml:space="preserve">30 dni od dnia przekazania Wykonawcy pisemnego polecenia przez Zamawiającego </t>
  </si>
  <si>
    <t>2) Ilość punktów pomiarowych została ustalona w oparciu o Raport końcowy z monitoringu prowadzonego na etapie opracowywania Koncepcji Programowej. Ilość ta w trakcie prowadzenia monitoringu, za zgodą zamawiajacego, może ulec zmianie,</t>
  </si>
  <si>
    <t>1) Wyznaczony termin może  każdorazowo ulec  wydłużeniu w przypadku niepodpisania umowy na realizację budowy danego odcinka  S19,</t>
  </si>
  <si>
    <t xml:space="preserve"> 1) Wyznaczony termin może  każdorazowo ulec  wydłużeniu w przypadku niepodpisania umowy na realizację budowy danego odcinka  S19,</t>
  </si>
  <si>
    <t>……………………………………………………………………
Podpis Wykonawcy/Pełnomocnika</t>
  </si>
  <si>
    <t>……………………………………………………………………………………….
Podpis Wykonawcy/Pełnomocnika</t>
  </si>
  <si>
    <t>Część 1: S19 odcinek węzeł Babica (bez węzła) - Jawornik (wraz z łącznikiem tymczasowym drogi ekspresowej S19 z drogą krajową nr 19) dł. ok. 11,60 km (km ok.: 21+650 - 33+254)</t>
  </si>
  <si>
    <t>13 miesięcy od podpisania umowy</t>
  </si>
  <si>
    <t>Wykonywanie Monitoringu Wgłębnego Osuwisk (pomiary inklinometryczne i hydrogeologiczne), Monitoringu Powierzchniowego z opracowaniem raportów dla drogi ekspresowej S19 Rzeszów Południe – Barwinek w podziale na części:</t>
  </si>
  <si>
    <t>Część 2: S19 odcinek węzeł Domaradz (bez węzła) – węzeł Iskrzynia (bez węzła) dł. ok. 12,80 km (km ok.: 45+100 - 57+900)</t>
  </si>
  <si>
    <r>
      <t xml:space="preserve">Monitoring wgłębny aktywności obszarów osuwiskowych (pomiary inklinometryczne i hydrogeologiczne)
</t>
    </r>
    <r>
      <rPr>
        <i/>
        <sz val="18"/>
        <rFont val="Calibri"/>
        <family val="2"/>
        <charset val="238"/>
        <scheme val="minor"/>
      </rPr>
      <t>(ok.26 pomiarów inklinometrycznych i piezometrycznych)</t>
    </r>
    <r>
      <rPr>
        <i/>
        <vertAlign val="superscript"/>
        <sz val="18"/>
        <rFont val="Calibri"/>
        <family val="2"/>
        <charset val="238"/>
        <scheme val="minor"/>
      </rPr>
      <t>2)</t>
    </r>
  </si>
  <si>
    <r>
      <t xml:space="preserve">Monitoring powierzchniowy z wraz opracowaniem Raportów kwartalnych </t>
    </r>
    <r>
      <rPr>
        <i/>
        <sz val="18"/>
        <rFont val="Calibri"/>
        <family val="2"/>
        <charset val="238"/>
        <scheme val="minor"/>
      </rPr>
      <t>(ok. 42 pomiary geodezyjne)</t>
    </r>
    <r>
      <rPr>
        <b/>
        <i/>
        <sz val="18"/>
        <rFont val="Calibri"/>
        <family val="2"/>
        <charset val="238"/>
        <scheme val="minor"/>
      </rPr>
      <t xml:space="preserve"> </t>
    </r>
    <r>
      <rPr>
        <b/>
        <i/>
        <vertAlign val="superscript"/>
        <sz val="18"/>
        <rFont val="Calibri"/>
        <family val="2"/>
        <charset val="238"/>
        <scheme val="minor"/>
      </rPr>
      <t>2)</t>
    </r>
    <r>
      <rPr>
        <b/>
        <i/>
        <sz val="18"/>
        <rFont val="Calibri"/>
        <family val="2"/>
        <charset val="238"/>
        <scheme val="minor"/>
      </rPr>
      <t xml:space="preserve"> </t>
    </r>
  </si>
  <si>
    <r>
      <rPr>
        <b/>
        <i/>
        <sz val="18"/>
        <rFont val="Calibri"/>
        <family val="2"/>
        <charset val="238"/>
        <scheme val="minor"/>
      </rPr>
      <t>Monitoring wgłębny aktywności obszarów osuwiskowych (pomiary inklinometryczne i hydrogeologiczne)</t>
    </r>
    <r>
      <rPr>
        <b/>
        <sz val="18"/>
        <rFont val="Calibri"/>
        <family val="2"/>
        <charset val="238"/>
        <scheme val="minor"/>
      </rPr>
      <t xml:space="preserve">
</t>
    </r>
    <r>
      <rPr>
        <i/>
        <sz val="18"/>
        <rFont val="Calibri"/>
        <family val="2"/>
        <charset val="238"/>
        <scheme val="minor"/>
      </rPr>
      <t>(24 pomiary inklinometryczne i piezometryczne)</t>
    </r>
    <r>
      <rPr>
        <i/>
        <vertAlign val="superscript"/>
        <sz val="18"/>
        <rFont val="Calibri"/>
        <family val="2"/>
        <charset val="238"/>
        <scheme val="minor"/>
      </rPr>
      <t>2)</t>
    </r>
  </si>
  <si>
    <r>
      <t>Monitoring powierzchniowy wraz z opracowaniem Raportów kwartalnych</t>
    </r>
    <r>
      <rPr>
        <i/>
        <sz val="18"/>
        <rFont val="Calibri"/>
        <family val="2"/>
        <charset val="238"/>
        <scheme val="minor"/>
      </rPr>
      <t xml:space="preserve"> (ok. 35 pomiarów geodezyjnych)</t>
    </r>
    <r>
      <rPr>
        <b/>
        <i/>
        <sz val="18"/>
        <rFont val="Calibri"/>
        <family val="2"/>
        <charset val="238"/>
        <scheme val="minor"/>
      </rPr>
      <t xml:space="preserve"> </t>
    </r>
    <r>
      <rPr>
        <b/>
        <i/>
        <vertAlign val="superscript"/>
        <sz val="18"/>
        <rFont val="Calibri"/>
        <family val="2"/>
        <charset val="238"/>
        <scheme val="minor"/>
      </rPr>
      <t>2)</t>
    </r>
    <r>
      <rPr>
        <b/>
        <i/>
        <sz val="14"/>
        <rFont val="Calibri"/>
        <family val="2"/>
        <charset val="238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</si>
</sst>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zł&quot;;[Red]\-#,##0\ &quot;zł&quot;"/>
    <numFmt numFmtId="164" formatCode="#,##0.0"/>
  </numFmts>
  <fonts count="8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66FF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rgb="FF0066FF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9" tint="-0.249977111117893"/>
      <name val="Calibri"/>
      <family val="2"/>
      <charset val="238"/>
      <scheme val="minor"/>
    </font>
    <font>
      <b/>
      <sz val="20"/>
      <color theme="1"/>
      <name val="BankGothic Md BT"/>
      <family val="2"/>
    </font>
    <font>
      <sz val="11"/>
      <color theme="1"/>
      <name val="Bahnschrift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4"/>
      <color rgb="FF00B0F0"/>
      <name val="Calibri"/>
      <family val="2"/>
      <charset val="238"/>
      <scheme val="minor"/>
    </font>
    <font>
      <sz val="14"/>
      <color rgb="FF0066FF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4"/>
      <color theme="0" tint="-0.499984740745262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sz val="11"/>
      <color rgb="FF00B0F0"/>
      <name val="Calibri"/>
      <family val="2"/>
      <charset val="238"/>
      <scheme val="minor"/>
    </font>
    <font>
      <sz val="14"/>
      <color theme="0" tint="-0.249977111117893"/>
      <name val="Calibri"/>
      <family val="2"/>
      <charset val="238"/>
      <scheme val="minor"/>
    </font>
    <font>
      <sz val="14"/>
      <color theme="0" tint="-0.14999847407452621"/>
      <name val="Calibri"/>
      <family val="2"/>
      <charset val="238"/>
      <scheme val="minor"/>
    </font>
    <font>
      <b/>
      <sz val="22"/>
      <color rgb="FF92D050"/>
      <name val="Calibri"/>
      <family val="2"/>
      <charset val="238"/>
      <scheme val="minor"/>
    </font>
    <font>
      <b/>
      <i/>
      <u/>
      <sz val="14"/>
      <color theme="1"/>
      <name val="Verdana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theme="2" tint="-9.9978637043366805E-2"/>
      <name val="Calibri"/>
      <family val="2"/>
      <charset val="238"/>
      <scheme val="minor"/>
    </font>
    <font>
      <u/>
      <sz val="14"/>
      <color theme="2" tint="-9.9978637043366805E-2"/>
      <name val="Verdana"/>
      <family val="2"/>
      <charset val="238"/>
    </font>
    <font>
      <u/>
      <sz val="12"/>
      <color theme="2" tint="-9.9978637043366805E-2"/>
      <name val="Verdana"/>
      <family val="2"/>
      <charset val="238"/>
    </font>
    <font>
      <b/>
      <vertAlign val="superscript"/>
      <sz val="18"/>
      <color theme="1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i/>
      <sz val="18"/>
      <name val="Calibri"/>
      <family val="2"/>
      <charset val="238"/>
      <scheme val="minor"/>
    </font>
    <font>
      <b/>
      <i/>
      <sz val="18"/>
      <name val="Calibri"/>
      <family val="2"/>
      <charset val="238"/>
      <scheme val="minor"/>
    </font>
    <font>
      <i/>
      <vertAlign val="superscript"/>
      <sz val="18"/>
      <name val="Calibri"/>
      <family val="2"/>
      <charset val="238"/>
      <scheme val="minor"/>
    </font>
    <font>
      <b/>
      <i/>
      <vertAlign val="superscript"/>
      <sz val="18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u/>
      <sz val="18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vertAlign val="superscript"/>
      <sz val="18"/>
      <name val="Calibri"/>
      <family val="2"/>
      <charset val="238"/>
      <scheme val="minor"/>
    </font>
    <font>
      <sz val="12"/>
      <color theme="0" tint="-0.34998626667073579"/>
      <name val="Calibri"/>
      <family val="2"/>
      <charset val="238"/>
      <scheme val="minor"/>
    </font>
    <font>
      <sz val="14"/>
      <color theme="0" tint="-0.34998626667073579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rgb="FF0066FF"/>
      <name val="Calibri"/>
      <family val="2"/>
      <charset val="238"/>
      <scheme val="minor"/>
    </font>
    <font>
      <sz val="11"/>
      <name val="Verdana"/>
      <family val="2"/>
      <charset val="238"/>
    </font>
    <font>
      <u/>
      <sz val="11"/>
      <name val="Verdana"/>
      <family val="2"/>
      <charset val="238"/>
    </font>
    <font>
      <b/>
      <sz val="20"/>
      <color theme="0" tint="-0.14999847407452621"/>
      <name val="BankGothic Md BT"/>
      <family val="2"/>
    </font>
    <font>
      <sz val="12"/>
      <color theme="0" tint="-0.14999847407452621"/>
      <name val="Calibri"/>
      <family val="2"/>
      <charset val="238"/>
      <scheme val="minor"/>
    </font>
    <font>
      <b/>
      <i/>
      <u/>
      <sz val="11"/>
      <name val="Verdana"/>
      <family val="2"/>
      <charset val="238"/>
    </font>
    <font>
      <b/>
      <sz val="24"/>
      <color theme="1"/>
      <name val="Calibri"/>
      <family val="2"/>
      <charset val="238"/>
      <scheme val="minor"/>
    </font>
    <font>
      <b/>
      <sz val="22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i/>
      <sz val="18"/>
      <color rgb="FFFFC000"/>
      <name val="Calibri"/>
      <family val="2"/>
      <charset val="238"/>
      <scheme val="minor"/>
    </font>
    <font>
      <sz val="18"/>
      <color rgb="FFFFC000"/>
      <name val="Calibri"/>
      <family val="2"/>
      <charset val="238"/>
      <scheme val="minor"/>
    </font>
    <font>
      <i/>
      <sz val="18"/>
      <color rgb="FFFFC000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24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8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slantDashDot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indent="2"/>
    </xf>
    <xf numFmtId="0" fontId="0" fillId="0" borderId="0" xfId="0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Border="1"/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4" fillId="0" borderId="0" xfId="0" applyFont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8" fillId="0" borderId="0" xfId="0" applyFont="1"/>
    <xf numFmtId="0" fontId="0" fillId="0" borderId="0" xfId="0" applyFill="1" applyBorder="1"/>
    <xf numFmtId="0" fontId="22" fillId="0" borderId="0" xfId="0" applyFont="1" applyFill="1" applyBorder="1"/>
    <xf numFmtId="0" fontId="0" fillId="0" borderId="36" xfId="0" applyBorder="1"/>
    <xf numFmtId="0" fontId="0" fillId="0" borderId="36" xfId="0" applyFill="1" applyBorder="1"/>
    <xf numFmtId="0" fontId="0" fillId="0" borderId="40" xfId="0" applyFill="1" applyBorder="1"/>
    <xf numFmtId="0" fontId="13" fillId="0" borderId="0" xfId="0" applyFont="1" applyBorder="1"/>
    <xf numFmtId="0" fontId="0" fillId="0" borderId="0" xfId="0" applyFill="1"/>
    <xf numFmtId="0" fontId="22" fillId="0" borderId="0" xfId="0" applyFont="1"/>
    <xf numFmtId="0" fontId="16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right"/>
    </xf>
    <xf numFmtId="0" fontId="0" fillId="0" borderId="41" xfId="0" applyFill="1" applyBorder="1"/>
    <xf numFmtId="0" fontId="19" fillId="0" borderId="36" xfId="0" applyFont="1" applyBorder="1" applyAlignment="1">
      <alignment horizontal="right"/>
    </xf>
    <xf numFmtId="0" fontId="0" fillId="0" borderId="42" xfId="0" applyFill="1" applyBorder="1"/>
    <xf numFmtId="0" fontId="0" fillId="0" borderId="43" xfId="0" applyFill="1" applyBorder="1"/>
    <xf numFmtId="0" fontId="0" fillId="0" borderId="21" xfId="0" applyBorder="1" applyAlignment="1">
      <alignment vertical="center"/>
    </xf>
    <xf numFmtId="0" fontId="22" fillId="0" borderId="0" xfId="0" applyFont="1" applyBorder="1"/>
    <xf numFmtId="3" fontId="0" fillId="0" borderId="0" xfId="0" applyNumberFormat="1"/>
    <xf numFmtId="0" fontId="14" fillId="0" borderId="22" xfId="0" applyFont="1" applyBorder="1"/>
    <xf numFmtId="0" fontId="14" fillId="0" borderId="41" xfId="0" applyFont="1" applyBorder="1"/>
    <xf numFmtId="3" fontId="15" fillId="0" borderId="18" xfId="0" applyNumberFormat="1" applyFont="1" applyBorder="1" applyAlignment="1">
      <alignment horizontal="center"/>
    </xf>
    <xf numFmtId="3" fontId="14" fillId="0" borderId="3" xfId="0" applyNumberFormat="1" applyFont="1" applyBorder="1" applyAlignment="1">
      <alignment horizontal="center"/>
    </xf>
    <xf numFmtId="3" fontId="14" fillId="0" borderId="18" xfId="0" applyNumberFormat="1" applyFont="1" applyBorder="1" applyAlignment="1">
      <alignment horizontal="center"/>
    </xf>
    <xf numFmtId="0" fontId="14" fillId="12" borderId="0" xfId="0" applyFont="1" applyFill="1" applyAlignment="1">
      <alignment wrapText="1"/>
    </xf>
    <xf numFmtId="3" fontId="15" fillId="0" borderId="50" xfId="0" applyNumberFormat="1" applyFont="1" applyBorder="1" applyAlignment="1">
      <alignment horizontal="center"/>
    </xf>
    <xf numFmtId="3" fontId="15" fillId="0" borderId="47" xfId="0" applyNumberFormat="1" applyFont="1" applyBorder="1" applyAlignment="1">
      <alignment horizontal="center"/>
    </xf>
    <xf numFmtId="6" fontId="14" fillId="0" borderId="0" xfId="0" applyNumberFormat="1" applyFont="1"/>
    <xf numFmtId="0" fontId="13" fillId="9" borderId="30" xfId="0" applyFont="1" applyFill="1" applyBorder="1" applyAlignment="1">
      <alignment horizontal="center" vertical="center"/>
    </xf>
    <xf numFmtId="3" fontId="13" fillId="9" borderId="34" xfId="0" applyNumberFormat="1" applyFont="1" applyFill="1" applyBorder="1" applyAlignment="1">
      <alignment horizontal="center" vertical="center"/>
    </xf>
    <xf numFmtId="0" fontId="32" fillId="0" borderId="0" xfId="0" applyFont="1"/>
    <xf numFmtId="3" fontId="13" fillId="13" borderId="34" xfId="0" applyNumberFormat="1" applyFont="1" applyFill="1" applyBorder="1" applyAlignment="1">
      <alignment horizontal="center" vertical="center"/>
    </xf>
    <xf numFmtId="3" fontId="11" fillId="13" borderId="34" xfId="0" applyNumberFormat="1" applyFont="1" applyFill="1" applyBorder="1" applyAlignment="1">
      <alignment horizontal="center" vertical="center"/>
    </xf>
    <xf numFmtId="0" fontId="14" fillId="0" borderId="0" xfId="0" applyFont="1" applyFill="1"/>
    <xf numFmtId="3" fontId="15" fillId="0" borderId="5" xfId="0" applyNumberFormat="1" applyFont="1" applyFill="1" applyBorder="1" applyAlignment="1">
      <alignment horizontal="center" vertical="center" wrapText="1"/>
    </xf>
    <xf numFmtId="3" fontId="14" fillId="12" borderId="7" xfId="0" applyNumberFormat="1" applyFont="1" applyFill="1" applyBorder="1" applyAlignment="1">
      <alignment horizontal="center"/>
    </xf>
    <xf numFmtId="3" fontId="14" fillId="0" borderId="5" xfId="0" applyNumberFormat="1" applyFont="1" applyBorder="1" applyAlignment="1">
      <alignment horizontal="center" vertical="center" wrapText="1"/>
    </xf>
    <xf numFmtId="3" fontId="14" fillId="12" borderId="7" xfId="0" applyNumberFormat="1" applyFont="1" applyFill="1" applyBorder="1" applyAlignment="1">
      <alignment horizontal="center" vertical="center"/>
    </xf>
    <xf numFmtId="0" fontId="14" fillId="0" borderId="41" xfId="0" applyFont="1" applyFill="1" applyBorder="1"/>
    <xf numFmtId="3" fontId="14" fillId="0" borderId="0" xfId="0" applyNumberFormat="1" applyFont="1" applyFill="1"/>
    <xf numFmtId="3" fontId="14" fillId="0" borderId="0" xfId="0" applyNumberFormat="1" applyFont="1"/>
    <xf numFmtId="0" fontId="13" fillId="14" borderId="5" xfId="0" applyFont="1" applyFill="1" applyBorder="1" applyAlignment="1">
      <alignment horizontal="center" vertical="center"/>
    </xf>
    <xf numFmtId="0" fontId="14" fillId="12" borderId="0" xfId="0" applyFont="1" applyFill="1" applyAlignment="1">
      <alignment vertical="center" wrapText="1"/>
    </xf>
    <xf numFmtId="0" fontId="14" fillId="0" borderId="0" xfId="0" applyFont="1" applyAlignment="1">
      <alignment wrapText="1"/>
    </xf>
    <xf numFmtId="0" fontId="15" fillId="7" borderId="27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54" xfId="0" applyFont="1" applyBorder="1"/>
    <xf numFmtId="0" fontId="14" fillId="0" borderId="43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4" fillId="12" borderId="22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12" borderId="21" xfId="0" applyFont="1" applyFill="1" applyBorder="1" applyAlignment="1">
      <alignment horizontal="center" vertical="center"/>
    </xf>
    <xf numFmtId="0" fontId="14" fillId="0" borderId="47" xfId="0" applyFont="1" applyFill="1" applyBorder="1"/>
    <xf numFmtId="0" fontId="14" fillId="0" borderId="0" xfId="0" applyFont="1" applyAlignment="1">
      <alignment horizontal="right"/>
    </xf>
    <xf numFmtId="0" fontId="14" fillId="0" borderId="41" xfId="0" applyFont="1" applyFill="1" applyBorder="1" applyAlignment="1">
      <alignment horizontal="center" vertical="center"/>
    </xf>
    <xf numFmtId="0" fontId="33" fillId="0" borderId="27" xfId="0" applyFont="1" applyBorder="1" applyAlignment="1">
      <alignment horizontal="center"/>
    </xf>
    <xf numFmtId="0" fontId="33" fillId="0" borderId="57" xfId="0" applyFont="1" applyBorder="1" applyAlignment="1">
      <alignment horizontal="center"/>
    </xf>
    <xf numFmtId="0" fontId="33" fillId="0" borderId="22" xfId="0" applyFont="1" applyBorder="1" applyAlignment="1">
      <alignment horizontal="center"/>
    </xf>
    <xf numFmtId="0" fontId="33" fillId="0" borderId="21" xfId="0" applyFont="1" applyBorder="1" applyAlignment="1">
      <alignment horizontal="center"/>
    </xf>
    <xf numFmtId="0" fontId="15" fillId="4" borderId="49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/>
    </xf>
    <xf numFmtId="0" fontId="35" fillId="3" borderId="19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4" borderId="40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5" fillId="4" borderId="40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1" fillId="13" borderId="30" xfId="0" applyFont="1" applyFill="1" applyBorder="1" applyAlignment="1">
      <alignment horizontal="center" vertical="center"/>
    </xf>
    <xf numFmtId="0" fontId="37" fillId="12" borderId="60" xfId="0" applyFont="1" applyFill="1" applyBorder="1" applyAlignment="1">
      <alignment horizontal="center" vertical="center"/>
    </xf>
    <xf numFmtId="0" fontId="14" fillId="12" borderId="52" xfId="0" applyFont="1" applyFill="1" applyBorder="1" applyAlignment="1">
      <alignment horizontal="center" vertical="center"/>
    </xf>
    <xf numFmtId="0" fontId="14" fillId="12" borderId="53" xfId="0" applyFont="1" applyFill="1" applyBorder="1" applyAlignment="1">
      <alignment horizontal="center" vertical="center"/>
    </xf>
    <xf numFmtId="0" fontId="18" fillId="12" borderId="61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/>
    </xf>
    <xf numFmtId="0" fontId="33" fillId="0" borderId="31" xfId="0" applyFont="1" applyFill="1" applyBorder="1" applyAlignment="1">
      <alignment horizontal="center"/>
    </xf>
    <xf numFmtId="0" fontId="14" fillId="12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4" fillId="12" borderId="0" xfId="0" applyFont="1" applyFill="1" applyBorder="1" applyAlignment="1">
      <alignment horizontal="center" vertical="center"/>
    </xf>
    <xf numFmtId="0" fontId="14" fillId="0" borderId="40" xfId="0" applyFont="1" applyBorder="1"/>
    <xf numFmtId="164" fontId="13" fillId="16" borderId="63" xfId="0" applyNumberFormat="1" applyFont="1" applyFill="1" applyBorder="1" applyAlignment="1">
      <alignment vertical="center"/>
    </xf>
    <xf numFmtId="0" fontId="14" fillId="14" borderId="40" xfId="0" applyFont="1" applyFill="1" applyBorder="1"/>
    <xf numFmtId="164" fontId="13" fillId="16" borderId="45" xfId="0" applyNumberFormat="1" applyFont="1" applyFill="1" applyBorder="1" applyAlignment="1">
      <alignment vertical="center"/>
    </xf>
    <xf numFmtId="3" fontId="14" fillId="0" borderId="0" xfId="0" applyNumberFormat="1" applyFont="1" applyBorder="1"/>
    <xf numFmtId="164" fontId="14" fillId="0" borderId="0" xfId="0" applyNumberFormat="1" applyFont="1" applyBorder="1"/>
    <xf numFmtId="0" fontId="38" fillId="0" borderId="0" xfId="0" applyFont="1" applyBorder="1"/>
    <xf numFmtId="164" fontId="13" fillId="0" borderId="2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3" fontId="38" fillId="0" borderId="0" xfId="0" applyNumberFormat="1" applyFont="1" applyBorder="1"/>
    <xf numFmtId="0" fontId="14" fillId="0" borderId="42" xfId="0" applyFont="1" applyBorder="1"/>
    <xf numFmtId="0" fontId="14" fillId="0" borderId="36" xfId="0" applyFont="1" applyBorder="1"/>
    <xf numFmtId="0" fontId="14" fillId="0" borderId="43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/>
    <xf numFmtId="3" fontId="34" fillId="0" borderId="64" xfId="0" applyNumberFormat="1" applyFont="1" applyFill="1" applyBorder="1" applyAlignment="1">
      <alignment vertical="center"/>
    </xf>
    <xf numFmtId="3" fontId="34" fillId="0" borderId="0" xfId="0" applyNumberFormat="1" applyFont="1" applyFill="1" applyBorder="1" applyAlignment="1">
      <alignment vertical="center"/>
    </xf>
    <xf numFmtId="0" fontId="34" fillId="0" borderId="64" xfId="0" applyFont="1" applyFill="1" applyBorder="1" applyAlignment="1">
      <alignment vertical="center"/>
    </xf>
    <xf numFmtId="0" fontId="34" fillId="0" borderId="63" xfId="0" applyFont="1" applyFill="1" applyBorder="1" applyAlignment="1">
      <alignment vertical="center"/>
    </xf>
    <xf numFmtId="0" fontId="34" fillId="0" borderId="45" xfId="0" applyFont="1" applyFill="1" applyBorder="1" applyAlignment="1">
      <alignment vertical="center"/>
    </xf>
    <xf numFmtId="0" fontId="39" fillId="0" borderId="0" xfId="0" applyFont="1" applyAlignment="1">
      <alignment horizontal="justify" vertical="center"/>
    </xf>
    <xf numFmtId="0" fontId="16" fillId="0" borderId="0" xfId="0" applyFont="1" applyBorder="1" applyAlignment="1">
      <alignment horizontal="right"/>
    </xf>
    <xf numFmtId="4" fontId="13" fillId="0" borderId="2" xfId="0" applyNumberFormat="1" applyFont="1" applyBorder="1" applyAlignment="1">
      <alignment horizontal="center" vertical="center"/>
    </xf>
    <xf numFmtId="164" fontId="14" fillId="9" borderId="50" xfId="0" applyNumberFormat="1" applyFont="1" applyFill="1" applyBorder="1"/>
    <xf numFmtId="164" fontId="14" fillId="13" borderId="50" xfId="0" applyNumberFormat="1" applyFont="1" applyFill="1" applyBorder="1"/>
    <xf numFmtId="0" fontId="14" fillId="8" borderId="40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 wrapText="1"/>
    </xf>
    <xf numFmtId="0" fontId="40" fillId="0" borderId="0" xfId="0" applyFont="1"/>
    <xf numFmtId="3" fontId="34" fillId="0" borderId="63" xfId="0" applyNumberFormat="1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3" fontId="34" fillId="0" borderId="45" xfId="0" applyNumberFormat="1" applyFont="1" applyFill="1" applyBorder="1" applyAlignment="1">
      <alignment vertical="center"/>
    </xf>
    <xf numFmtId="0" fontId="14" fillId="0" borderId="65" xfId="0" applyFont="1" applyFill="1" applyBorder="1"/>
    <xf numFmtId="0" fontId="14" fillId="0" borderId="21" xfId="0" applyFont="1" applyFill="1" applyBorder="1"/>
    <xf numFmtId="3" fontId="34" fillId="0" borderId="21" xfId="0" applyNumberFormat="1" applyFont="1" applyFill="1" applyBorder="1" applyAlignment="1">
      <alignment vertical="center"/>
    </xf>
    <xf numFmtId="0" fontId="34" fillId="0" borderId="21" xfId="0" applyFont="1" applyFill="1" applyBorder="1" applyAlignment="1">
      <alignment vertical="center"/>
    </xf>
    <xf numFmtId="0" fontId="14" fillId="0" borderId="22" xfId="0" applyFont="1" applyFill="1" applyBorder="1"/>
    <xf numFmtId="0" fontId="14" fillId="0" borderId="50" xfId="0" applyFont="1" applyFill="1" applyBorder="1"/>
    <xf numFmtId="0" fontId="34" fillId="0" borderId="41" xfId="0" applyFont="1" applyFill="1" applyBorder="1" applyAlignment="1">
      <alignment vertical="center"/>
    </xf>
    <xf numFmtId="0" fontId="14" fillId="0" borderId="66" xfId="0" applyFont="1" applyFill="1" applyBorder="1"/>
    <xf numFmtId="3" fontId="34" fillId="0" borderId="36" xfId="0" applyNumberFormat="1" applyFont="1" applyFill="1" applyBorder="1" applyAlignment="1">
      <alignment vertical="center"/>
    </xf>
    <xf numFmtId="0" fontId="34" fillId="0" borderId="36" xfId="0" applyFont="1" applyFill="1" applyBorder="1" applyAlignment="1">
      <alignment vertical="center"/>
    </xf>
    <xf numFmtId="164" fontId="43" fillId="18" borderId="2" xfId="0" applyNumberFormat="1" applyFont="1" applyFill="1" applyBorder="1"/>
    <xf numFmtId="4" fontId="43" fillId="18" borderId="2" xfId="0" applyNumberFormat="1" applyFont="1" applyFill="1" applyBorder="1"/>
    <xf numFmtId="164" fontId="42" fillId="0" borderId="0" xfId="0" applyNumberFormat="1" applyFont="1"/>
    <xf numFmtId="0" fontId="42" fillId="0" borderId="0" xfId="0" applyFont="1"/>
    <xf numFmtId="0" fontId="13" fillId="0" borderId="0" xfId="0" applyFont="1" applyBorder="1" applyAlignment="1">
      <alignment vertical="center"/>
    </xf>
    <xf numFmtId="4" fontId="13" fillId="0" borderId="0" xfId="0" applyNumberFormat="1" applyFont="1" applyFill="1" applyBorder="1" applyAlignment="1">
      <alignment horizontal="center" vertical="center"/>
    </xf>
    <xf numFmtId="4" fontId="42" fillId="0" borderId="0" xfId="0" applyNumberFormat="1" applyFont="1"/>
    <xf numFmtId="164" fontId="13" fillId="0" borderId="0" xfId="0" applyNumberFormat="1" applyFont="1" applyFill="1" applyBorder="1" applyAlignment="1">
      <alignment vertical="center"/>
    </xf>
    <xf numFmtId="164" fontId="13" fillId="16" borderId="63" xfId="0" applyNumberFormat="1" applyFont="1" applyFill="1" applyBorder="1" applyAlignment="1">
      <alignment horizontal="center" vertical="center"/>
    </xf>
    <xf numFmtId="0" fontId="44" fillId="8" borderId="49" xfId="0" applyFont="1" applyFill="1" applyBorder="1" applyAlignment="1">
      <alignment horizontal="justify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60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4" fontId="11" fillId="0" borderId="52" xfId="0" applyNumberFormat="1" applyFont="1" applyBorder="1" applyAlignment="1">
      <alignment horizontal="center" vertical="center"/>
    </xf>
    <xf numFmtId="0" fontId="15" fillId="0" borderId="62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/>
    </xf>
    <xf numFmtId="0" fontId="14" fillId="0" borderId="37" xfId="0" applyFont="1" applyFill="1" applyBorder="1"/>
    <xf numFmtId="3" fontId="47" fillId="11" borderId="34" xfId="0" applyNumberFormat="1" applyFont="1" applyFill="1" applyBorder="1" applyAlignment="1">
      <alignment horizontal="center" vertical="center"/>
    </xf>
    <xf numFmtId="0" fontId="47" fillId="11" borderId="30" xfId="0" applyFont="1" applyFill="1" applyBorder="1" applyAlignment="1">
      <alignment horizontal="center" vertical="center"/>
    </xf>
    <xf numFmtId="164" fontId="46" fillId="11" borderId="18" xfId="0" applyNumberFormat="1" applyFont="1" applyFill="1" applyBorder="1"/>
    <xf numFmtId="6" fontId="14" fillId="0" borderId="13" xfId="0" applyNumberFormat="1" applyFont="1" applyFill="1" applyBorder="1"/>
    <xf numFmtId="6" fontId="14" fillId="0" borderId="23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164" fontId="13" fillId="16" borderId="0" xfId="0" applyNumberFormat="1" applyFont="1" applyFill="1" applyBorder="1" applyAlignment="1">
      <alignment horizontal="center" vertical="center"/>
    </xf>
    <xf numFmtId="164" fontId="13" fillId="16" borderId="0" xfId="0" applyNumberFormat="1" applyFont="1" applyFill="1" applyBorder="1" applyAlignment="1">
      <alignment vertical="center"/>
    </xf>
    <xf numFmtId="4" fontId="13" fillId="0" borderId="0" xfId="0" applyNumberFormat="1" applyFont="1" applyBorder="1" applyAlignment="1">
      <alignment horizontal="center" vertical="center"/>
    </xf>
    <xf numFmtId="164" fontId="43" fillId="18" borderId="0" xfId="0" applyNumberFormat="1" applyFont="1" applyFill="1" applyBorder="1"/>
    <xf numFmtId="4" fontId="43" fillId="18" borderId="0" xfId="0" applyNumberFormat="1" applyFont="1" applyFill="1" applyBorder="1"/>
    <xf numFmtId="0" fontId="45" fillId="0" borderId="0" xfId="0" applyFont="1" applyBorder="1" applyAlignment="1">
      <alignment horizontal="center"/>
    </xf>
    <xf numFmtId="0" fontId="34" fillId="0" borderId="22" xfId="0" applyFont="1" applyFill="1" applyBorder="1" applyAlignment="1">
      <alignment vertical="center"/>
    </xf>
    <xf numFmtId="0" fontId="34" fillId="0" borderId="43" xfId="0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center"/>
    </xf>
    <xf numFmtId="0" fontId="48" fillId="0" borderId="37" xfId="0" applyFont="1" applyFill="1" applyBorder="1" applyAlignment="1">
      <alignment horizontal="center" vertical="center"/>
    </xf>
    <xf numFmtId="0" fontId="48" fillId="0" borderId="44" xfId="0" applyFont="1" applyFill="1" applyBorder="1" applyAlignment="1">
      <alignment horizontal="center" vertical="center"/>
    </xf>
    <xf numFmtId="0" fontId="48" fillId="0" borderId="35" xfId="0" applyFont="1" applyFill="1" applyBorder="1" applyAlignment="1">
      <alignment horizontal="center" vertical="center"/>
    </xf>
    <xf numFmtId="0" fontId="48" fillId="0" borderId="40" xfId="0" applyFont="1" applyFill="1" applyBorder="1" applyAlignment="1">
      <alignment horizontal="center" vertical="center"/>
    </xf>
    <xf numFmtId="0" fontId="48" fillId="0" borderId="47" xfId="0" applyFont="1" applyFill="1" applyBorder="1" applyAlignment="1">
      <alignment horizontal="center" vertical="center"/>
    </xf>
    <xf numFmtId="0" fontId="48" fillId="0" borderId="41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9" fillId="0" borderId="5" xfId="0" applyFont="1" applyFill="1" applyBorder="1" applyAlignment="1">
      <alignment horizontal="left" vertical="center" wrapText="1"/>
    </xf>
    <xf numFmtId="0" fontId="50" fillId="0" borderId="40" xfId="0" applyFont="1" applyFill="1" applyBorder="1" applyAlignment="1">
      <alignment horizontal="left" vertical="center" wrapText="1"/>
    </xf>
    <xf numFmtId="0" fontId="48" fillId="0" borderId="5" xfId="0" applyFont="1" applyFill="1" applyBorder="1" applyAlignment="1">
      <alignment horizontal="center" vertical="center"/>
    </xf>
    <xf numFmtId="0" fontId="48" fillId="0" borderId="6" xfId="0" applyFont="1" applyFill="1" applyBorder="1" applyAlignment="1">
      <alignment horizontal="center" vertical="center"/>
    </xf>
    <xf numFmtId="0" fontId="48" fillId="0" borderId="7" xfId="0" applyFont="1" applyFill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30" fillId="0" borderId="52" xfId="0" applyNumberFormat="1" applyFont="1" applyBorder="1" applyAlignment="1">
      <alignment horizontal="center" vertical="center"/>
    </xf>
    <xf numFmtId="0" fontId="15" fillId="0" borderId="0" xfId="0" applyFont="1"/>
    <xf numFmtId="164" fontId="14" fillId="0" borderId="0" xfId="0" applyNumberFormat="1" applyFont="1"/>
    <xf numFmtId="0" fontId="1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9" fillId="0" borderId="0" xfId="0" applyFont="1"/>
    <xf numFmtId="0" fontId="52" fillId="0" borderId="4" xfId="0" applyFont="1" applyBorder="1" applyAlignment="1">
      <alignment horizontal="center" vertical="center"/>
    </xf>
    <xf numFmtId="0" fontId="53" fillId="0" borderId="4" xfId="0" applyFont="1" applyBorder="1" applyAlignment="1">
      <alignment horizontal="left" vertical="center" wrapText="1"/>
    </xf>
    <xf numFmtId="3" fontId="52" fillId="0" borderId="4" xfId="0" applyNumberFormat="1" applyFont="1" applyBorder="1" applyAlignment="1">
      <alignment horizontal="center" vertical="center"/>
    </xf>
    <xf numFmtId="4" fontId="52" fillId="0" borderId="4" xfId="0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4" fontId="52" fillId="0" borderId="1" xfId="0" applyNumberFormat="1" applyFont="1" applyBorder="1" applyAlignment="1">
      <alignment horizontal="center" vertical="center"/>
    </xf>
    <xf numFmtId="4" fontId="52" fillId="0" borderId="8" xfId="0" applyNumberFormat="1" applyFont="1" applyBorder="1" applyAlignment="1">
      <alignment horizontal="center" vertical="center"/>
    </xf>
    <xf numFmtId="0" fontId="52" fillId="0" borderId="52" xfId="0" applyFont="1" applyBorder="1" applyAlignment="1">
      <alignment horizontal="center" vertical="center" wrapText="1"/>
    </xf>
    <xf numFmtId="0" fontId="52" fillId="0" borderId="62" xfId="0" applyFont="1" applyBorder="1" applyAlignment="1">
      <alignment horizontal="center" vertical="center" wrapText="1"/>
    </xf>
    <xf numFmtId="0" fontId="57" fillId="0" borderId="53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" fontId="6" fillId="2" borderId="4" xfId="0" applyNumberFormat="1" applyFont="1" applyFill="1" applyBorder="1" applyAlignment="1">
      <alignment horizontal="center" vertical="center"/>
    </xf>
    <xf numFmtId="0" fontId="34" fillId="2" borderId="31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0" fontId="34" fillId="2" borderId="9" xfId="0" applyFont="1" applyFill="1" applyBorder="1" applyAlignment="1">
      <alignment horizontal="center" vertical="center"/>
    </xf>
    <xf numFmtId="0" fontId="58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 indent="2"/>
    </xf>
    <xf numFmtId="4" fontId="6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54" fillId="0" borderId="0" xfId="0" applyFont="1" applyAlignment="1">
      <alignment vertical="center" wrapText="1"/>
    </xf>
    <xf numFmtId="0" fontId="34" fillId="0" borderId="0" xfId="0" applyFont="1" applyBorder="1"/>
    <xf numFmtId="0" fontId="34" fillId="0" borderId="0" xfId="0" applyFont="1" applyBorder="1" applyAlignment="1">
      <alignment wrapText="1"/>
    </xf>
    <xf numFmtId="0" fontId="34" fillId="0" borderId="0" xfId="0" applyFont="1"/>
    <xf numFmtId="0" fontId="54" fillId="0" borderId="10" xfId="0" applyFont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/>
    </xf>
    <xf numFmtId="0" fontId="54" fillId="0" borderId="61" xfId="0" applyFont="1" applyBorder="1" applyAlignment="1">
      <alignment horizontal="left" vertical="center" wrapText="1"/>
    </xf>
    <xf numFmtId="0" fontId="57" fillId="0" borderId="26" xfId="0" applyFont="1" applyBorder="1" applyAlignment="1">
      <alignment horizontal="left" vertical="center" wrapText="1"/>
    </xf>
    <xf numFmtId="0" fontId="54" fillId="0" borderId="26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4" fontId="52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0" xfId="0" applyFont="1"/>
    <xf numFmtId="0" fontId="28" fillId="0" borderId="41" xfId="0" applyFont="1" applyBorder="1" applyAlignment="1">
      <alignment vertical="center" wrapText="1"/>
    </xf>
    <xf numFmtId="0" fontId="60" fillId="0" borderId="0" xfId="0" applyFont="1" applyAlignment="1">
      <alignment horizontal="center" vertical="center" wrapText="1"/>
    </xf>
    <xf numFmtId="16" fontId="52" fillId="0" borderId="68" xfId="0" applyNumberFormat="1" applyFont="1" applyBorder="1" applyAlignment="1">
      <alignment horizontal="center" vertical="center"/>
    </xf>
    <xf numFmtId="0" fontId="61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52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5" fillId="0" borderId="0" xfId="0" applyFont="1" applyFill="1" applyBorder="1"/>
    <xf numFmtId="0" fontId="31" fillId="0" borderId="0" xfId="0" applyFont="1" applyFill="1" applyBorder="1"/>
    <xf numFmtId="0" fontId="15" fillId="0" borderId="42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6" fontId="14" fillId="0" borderId="55" xfId="0" applyNumberFormat="1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left" vertical="center" wrapText="1"/>
    </xf>
    <xf numFmtId="0" fontId="30" fillId="0" borderId="59" xfId="0" applyFont="1" applyBorder="1"/>
    <xf numFmtId="0" fontId="36" fillId="0" borderId="56" xfId="0" applyFont="1" applyBorder="1"/>
    <xf numFmtId="0" fontId="29" fillId="0" borderId="54" xfId="0" applyFont="1" applyFill="1" applyBorder="1"/>
    <xf numFmtId="0" fontId="29" fillId="0" borderId="59" xfId="0" applyFont="1" applyFill="1" applyBorder="1"/>
    <xf numFmtId="0" fontId="29" fillId="0" borderId="56" xfId="0" applyFont="1" applyFill="1" applyBorder="1"/>
    <xf numFmtId="0" fontId="13" fillId="14" borderId="6" xfId="0" applyFont="1" applyFill="1" applyBorder="1" applyAlignment="1">
      <alignment horizontal="center" vertical="center"/>
    </xf>
    <xf numFmtId="0" fontId="14" fillId="0" borderId="69" xfId="0" applyFont="1" applyBorder="1"/>
    <xf numFmtId="0" fontId="13" fillId="14" borderId="67" xfId="0" applyFont="1" applyFill="1" applyBorder="1" applyAlignment="1">
      <alignment horizontal="center" vertical="center"/>
    </xf>
    <xf numFmtId="0" fontId="14" fillId="0" borderId="69" xfId="0" applyFont="1" applyFill="1" applyBorder="1"/>
    <xf numFmtId="0" fontId="30" fillId="0" borderId="70" xfId="0" applyFont="1" applyBorder="1"/>
    <xf numFmtId="0" fontId="62" fillId="0" borderId="29" xfId="0" applyFont="1" applyFill="1" applyBorder="1" applyAlignment="1">
      <alignment horizontal="center" vertical="center"/>
    </xf>
    <xf numFmtId="0" fontId="62" fillId="0" borderId="33" xfId="0" applyFont="1" applyFill="1" applyBorder="1" applyAlignment="1">
      <alignment horizontal="center" vertical="center"/>
    </xf>
    <xf numFmtId="0" fontId="62" fillId="0" borderId="40" xfId="0" applyFont="1" applyFill="1" applyBorder="1" applyAlignment="1">
      <alignment horizontal="center" vertical="center"/>
    </xf>
    <xf numFmtId="0" fontId="62" fillId="0" borderId="47" xfId="0" applyFont="1" applyFill="1" applyBorder="1" applyAlignment="1">
      <alignment horizontal="center" vertical="center"/>
    </xf>
    <xf numFmtId="0" fontId="62" fillId="0" borderId="41" xfId="0" applyFont="1" applyFill="1" applyBorder="1" applyAlignment="1">
      <alignment horizontal="center" vertical="center"/>
    </xf>
    <xf numFmtId="0" fontId="62" fillId="0" borderId="40" xfId="0" applyFont="1" applyFill="1" applyBorder="1"/>
    <xf numFmtId="0" fontId="63" fillId="0" borderId="5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/>
    </xf>
    <xf numFmtId="0" fontId="63" fillId="0" borderId="5" xfId="0" applyFont="1" applyFill="1" applyBorder="1"/>
    <xf numFmtId="0" fontId="65" fillId="0" borderId="26" xfId="0" applyFont="1" applyFill="1" applyBorder="1" applyAlignment="1">
      <alignment horizontal="center"/>
    </xf>
    <xf numFmtId="0" fontId="37" fillId="0" borderId="26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52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left" vertical="center" wrapText="1"/>
    </xf>
    <xf numFmtId="4" fontId="52" fillId="0" borderId="8" xfId="0" applyNumberFormat="1" applyFont="1" applyFill="1" applyBorder="1" applyAlignment="1">
      <alignment horizontal="center" vertical="center"/>
    </xf>
    <xf numFmtId="0" fontId="52" fillId="5" borderId="1" xfId="0" applyFont="1" applyFill="1" applyBorder="1" applyAlignment="1">
      <alignment horizontal="center" vertical="center"/>
    </xf>
    <xf numFmtId="0" fontId="41" fillId="0" borderId="7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41" fillId="0" borderId="5" xfId="0" applyFont="1" applyFill="1" applyBorder="1" applyAlignment="1">
      <alignment horizontal="center"/>
    </xf>
    <xf numFmtId="0" fontId="41" fillId="0" borderId="52" xfId="0" applyFont="1" applyFill="1" applyBorder="1" applyAlignment="1">
      <alignment horizontal="center"/>
    </xf>
    <xf numFmtId="0" fontId="22" fillId="0" borderId="0" xfId="0" applyFont="1" applyFill="1"/>
    <xf numFmtId="0" fontId="22" fillId="0" borderId="0" xfId="0" applyFont="1" applyFill="1" applyAlignment="1">
      <alignment horizontal="center" vertical="center"/>
    </xf>
    <xf numFmtId="14" fontId="5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3" fontId="52" fillId="0" borderId="4" xfId="0" applyNumberFormat="1" applyFont="1" applyFill="1" applyBorder="1" applyAlignment="1">
      <alignment horizontal="center" vertical="center"/>
    </xf>
    <xf numFmtId="0" fontId="53" fillId="0" borderId="9" xfId="0" applyFont="1" applyBorder="1" applyAlignment="1">
      <alignment horizontal="center" vertical="center" wrapText="1"/>
    </xf>
    <xf numFmtId="0" fontId="57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/>
    </xf>
    <xf numFmtId="0" fontId="47" fillId="11" borderId="30" xfId="0" applyFont="1" applyFill="1" applyBorder="1" applyAlignment="1">
      <alignment horizontal="left" vertical="center"/>
    </xf>
    <xf numFmtId="0" fontId="13" fillId="9" borderId="30" xfId="0" applyFont="1" applyFill="1" applyBorder="1" applyAlignment="1">
      <alignment horizontal="left" vertical="center"/>
    </xf>
    <xf numFmtId="0" fontId="13" fillId="13" borderId="30" xfId="0" applyFont="1" applyFill="1" applyBorder="1" applyAlignment="1">
      <alignment horizontal="left" vertical="center"/>
    </xf>
    <xf numFmtId="3" fontId="15" fillId="0" borderId="3" xfId="0" applyNumberFormat="1" applyFont="1" applyBorder="1" applyAlignment="1">
      <alignment horizontal="center"/>
    </xf>
    <xf numFmtId="0" fontId="0" fillId="0" borderId="0" xfId="0" applyFont="1" applyFill="1" applyAlignment="1">
      <alignment wrapText="1"/>
    </xf>
    <xf numFmtId="0" fontId="66" fillId="0" borderId="30" xfId="0" applyFont="1" applyFill="1" applyBorder="1" applyAlignment="1">
      <alignment horizontal="left" vertical="top" wrapText="1"/>
    </xf>
    <xf numFmtId="0" fontId="15" fillId="0" borderId="49" xfId="0" applyFont="1" applyFill="1" applyBorder="1" applyAlignment="1">
      <alignment horizontal="center" vertical="center"/>
    </xf>
    <xf numFmtId="0" fontId="64" fillId="15" borderId="47" xfId="0" applyFont="1" applyFill="1" applyBorder="1" applyAlignment="1">
      <alignment horizontal="center" vertical="center"/>
    </xf>
    <xf numFmtId="0" fontId="47" fillId="15" borderId="47" xfId="0" applyFont="1" applyFill="1" applyBorder="1" applyAlignment="1">
      <alignment horizontal="center" vertical="center"/>
    </xf>
    <xf numFmtId="0" fontId="47" fillId="15" borderId="1" xfId="0" applyFont="1" applyFill="1" applyBorder="1" applyAlignment="1">
      <alignment horizontal="center"/>
    </xf>
    <xf numFmtId="0" fontId="46" fillId="5" borderId="0" xfId="0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horizontal="center" vertical="center"/>
    </xf>
    <xf numFmtId="0" fontId="69" fillId="5" borderId="0" xfId="0" applyFont="1" applyFill="1" applyBorder="1"/>
    <xf numFmtId="0" fontId="69" fillId="5" borderId="0" xfId="0" applyFont="1" applyFill="1" applyBorder="1" applyAlignment="1">
      <alignment horizontal="center" vertical="center"/>
    </xf>
    <xf numFmtId="0" fontId="42" fillId="5" borderId="37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6" fontId="14" fillId="5" borderId="0" xfId="0" applyNumberFormat="1" applyFont="1" applyFill="1" applyBorder="1" applyAlignment="1">
      <alignment horizontal="center" vertical="center"/>
    </xf>
    <xf numFmtId="0" fontId="35" fillId="5" borderId="0" xfId="0" applyFont="1" applyFill="1" applyBorder="1" applyAlignment="1">
      <alignment horizontal="center" vertical="center"/>
    </xf>
    <xf numFmtId="0" fontId="33" fillId="5" borderId="0" xfId="0" applyFont="1" applyFill="1" applyBorder="1" applyAlignment="1">
      <alignment horizontal="center"/>
    </xf>
    <xf numFmtId="3" fontId="47" fillId="11" borderId="30" xfId="0" applyNumberFormat="1" applyFont="1" applyFill="1" applyBorder="1" applyAlignment="1">
      <alignment horizontal="center" vertical="center"/>
    </xf>
    <xf numFmtId="3" fontId="13" fillId="9" borderId="30" xfId="0" applyNumberFormat="1" applyFont="1" applyFill="1" applyBorder="1" applyAlignment="1">
      <alignment horizontal="center" vertical="center"/>
    </xf>
    <xf numFmtId="3" fontId="11" fillId="13" borderId="30" xfId="0" applyNumberFormat="1" applyFont="1" applyFill="1" applyBorder="1" applyAlignment="1">
      <alignment horizontal="center" vertical="center"/>
    </xf>
    <xf numFmtId="3" fontId="14" fillId="12" borderId="6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/>
    </xf>
    <xf numFmtId="0" fontId="14" fillId="12" borderId="62" xfId="0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/>
    </xf>
    <xf numFmtId="0" fontId="14" fillId="0" borderId="71" xfId="0" applyFont="1" applyFill="1" applyBorder="1" applyAlignment="1">
      <alignment horizontal="center" vertical="center"/>
    </xf>
    <xf numFmtId="3" fontId="14" fillId="0" borderId="44" xfId="0" applyNumberFormat="1" applyFont="1" applyBorder="1"/>
    <xf numFmtId="3" fontId="14" fillId="0" borderId="41" xfId="0" applyNumberFormat="1" applyFont="1" applyBorder="1"/>
    <xf numFmtId="0" fontId="14" fillId="0" borderId="44" xfId="0" applyFont="1" applyBorder="1"/>
    <xf numFmtId="0" fontId="14" fillId="0" borderId="48" xfId="0" applyFont="1" applyBorder="1"/>
    <xf numFmtId="3" fontId="42" fillId="5" borderId="0" xfId="0" applyNumberFormat="1" applyFont="1" applyFill="1" applyBorder="1" applyAlignment="1">
      <alignment horizontal="center"/>
    </xf>
    <xf numFmtId="3" fontId="15" fillId="0" borderId="0" xfId="0" applyNumberFormat="1" applyFont="1" applyBorder="1" applyAlignment="1">
      <alignment horizontal="center"/>
    </xf>
    <xf numFmtId="3" fontId="14" fillId="5" borderId="0" xfId="0" applyNumberFormat="1" applyFont="1" applyFill="1" applyBorder="1" applyAlignment="1">
      <alignment horizontal="center"/>
    </xf>
    <xf numFmtId="0" fontId="42" fillId="5" borderId="0" xfId="0" applyFont="1" applyFill="1" applyBorder="1" applyAlignment="1">
      <alignment horizontal="center"/>
    </xf>
    <xf numFmtId="0" fontId="15" fillId="5" borderId="0" xfId="0" applyFont="1" applyFill="1" applyBorder="1" applyAlignment="1">
      <alignment horizontal="center"/>
    </xf>
    <xf numFmtId="0" fontId="14" fillId="5" borderId="0" xfId="0" applyFont="1" applyFill="1" applyBorder="1" applyAlignment="1">
      <alignment horizontal="center"/>
    </xf>
    <xf numFmtId="6" fontId="42" fillId="5" borderId="0" xfId="0" applyNumberFormat="1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 wrapText="1"/>
    </xf>
    <xf numFmtId="3" fontId="42" fillId="5" borderId="0" xfId="0" applyNumberFormat="1" applyFont="1" applyFill="1" applyBorder="1" applyAlignment="1">
      <alignment horizontal="center" vertical="center" wrapText="1"/>
    </xf>
    <xf numFmtId="0" fontId="42" fillId="5" borderId="0" xfId="0" applyFont="1" applyFill="1" applyBorder="1"/>
    <xf numFmtId="3" fontId="15" fillId="0" borderId="49" xfId="0" applyNumberFormat="1" applyFont="1" applyBorder="1" applyAlignment="1">
      <alignment horizontal="center"/>
    </xf>
    <xf numFmtId="3" fontId="15" fillId="0" borderId="40" xfId="0" applyNumberFormat="1" applyFont="1" applyBorder="1" applyAlignment="1">
      <alignment horizontal="center"/>
    </xf>
    <xf numFmtId="0" fontId="18" fillId="12" borderId="5" xfId="0" applyFont="1" applyFill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/>
    </xf>
    <xf numFmtId="3" fontId="14" fillId="12" borderId="53" xfId="0" applyNumberFormat="1" applyFont="1" applyFill="1" applyBorder="1" applyAlignment="1">
      <alignment horizontal="center" vertical="center"/>
    </xf>
    <xf numFmtId="0" fontId="62" fillId="0" borderId="8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/>
    </xf>
    <xf numFmtId="6" fontId="14" fillId="0" borderId="57" xfId="0" applyNumberFormat="1" applyFont="1" applyBorder="1" applyAlignment="1">
      <alignment horizontal="center" vertical="center"/>
    </xf>
    <xf numFmtId="6" fontId="14" fillId="0" borderId="16" xfId="0" applyNumberFormat="1" applyFont="1" applyFill="1" applyBorder="1" applyAlignment="1">
      <alignment horizontal="center" vertical="center"/>
    </xf>
    <xf numFmtId="6" fontId="14" fillId="12" borderId="58" xfId="0" applyNumberFormat="1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/>
    </xf>
    <xf numFmtId="0" fontId="48" fillId="0" borderId="8" xfId="0" applyFont="1" applyFill="1" applyBorder="1" applyAlignment="1">
      <alignment horizontal="center" vertical="center"/>
    </xf>
    <xf numFmtId="0" fontId="48" fillId="0" borderId="62" xfId="0" applyFont="1" applyFill="1" applyBorder="1" applyAlignment="1">
      <alignment horizontal="center" vertical="center"/>
    </xf>
    <xf numFmtId="3" fontId="41" fillId="0" borderId="6" xfId="0" applyNumberFormat="1" applyFont="1" applyFill="1" applyBorder="1" applyAlignment="1">
      <alignment horizontal="center"/>
    </xf>
    <xf numFmtId="0" fontId="14" fillId="3" borderId="35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65" fillId="0" borderId="31" xfId="0" applyFont="1" applyFill="1" applyBorder="1" applyAlignment="1">
      <alignment horizontal="center"/>
    </xf>
    <xf numFmtId="0" fontId="13" fillId="0" borderId="71" xfId="0" applyFont="1" applyFill="1" applyBorder="1" applyAlignment="1">
      <alignment horizontal="center" vertical="center"/>
    </xf>
    <xf numFmtId="0" fontId="14" fillId="8" borderId="27" xfId="0" applyFont="1" applyFill="1" applyBorder="1" applyAlignment="1">
      <alignment horizontal="center" vertical="center"/>
    </xf>
    <xf numFmtId="0" fontId="14" fillId="8" borderId="57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 wrapText="1"/>
    </xf>
    <xf numFmtId="0" fontId="37" fillId="0" borderId="29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/>
    </xf>
    <xf numFmtId="0" fontId="64" fillId="15" borderId="33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/>
    </xf>
    <xf numFmtId="0" fontId="64" fillId="15" borderId="29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4" fillId="0" borderId="72" xfId="0" applyFont="1" applyFill="1" applyBorder="1" applyAlignment="1">
      <alignment horizontal="center" vertical="center"/>
    </xf>
    <xf numFmtId="0" fontId="14" fillId="4" borderId="37" xfId="0" applyFont="1" applyFill="1" applyBorder="1" applyAlignment="1">
      <alignment horizontal="center" vertical="center"/>
    </xf>
    <xf numFmtId="0" fontId="14" fillId="4" borderId="47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/>
    </xf>
    <xf numFmtId="0" fontId="37" fillId="0" borderId="39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 wrapText="1"/>
    </xf>
    <xf numFmtId="0" fontId="14" fillId="0" borderId="9" xfId="0" applyFont="1" applyBorder="1"/>
    <xf numFmtId="0" fontId="46" fillId="11" borderId="0" xfId="0" applyFont="1" applyFill="1" applyBorder="1"/>
    <xf numFmtId="0" fontId="14" fillId="9" borderId="0" xfId="0" applyFont="1" applyFill="1" applyBorder="1"/>
    <xf numFmtId="0" fontId="14" fillId="13" borderId="0" xfId="0" applyFont="1" applyFill="1" applyBorder="1"/>
    <xf numFmtId="6" fontId="14" fillId="5" borderId="49" xfId="0" applyNumberFormat="1" applyFont="1" applyFill="1" applyBorder="1"/>
    <xf numFmtId="0" fontId="41" fillId="0" borderId="0" xfId="0" applyFont="1" applyFill="1" applyBorder="1"/>
    <xf numFmtId="3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0" fillId="8" borderId="27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 vertical="center"/>
    </xf>
    <xf numFmtId="0" fontId="57" fillId="0" borderId="64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/>
    </xf>
    <xf numFmtId="0" fontId="57" fillId="0" borderId="45" xfId="0" applyFont="1" applyFill="1" applyBorder="1" applyAlignment="1">
      <alignment horizontal="center" vertical="center"/>
    </xf>
    <xf numFmtId="0" fontId="17" fillId="0" borderId="0" xfId="0" applyFont="1" applyBorder="1"/>
    <xf numFmtId="4" fontId="52" fillId="0" borderId="52" xfId="0" applyNumberFormat="1" applyFont="1" applyBorder="1" applyAlignment="1">
      <alignment horizontal="center" vertical="center"/>
    </xf>
    <xf numFmtId="0" fontId="52" fillId="0" borderId="0" xfId="0" applyFont="1" applyBorder="1" applyAlignment="1">
      <alignment wrapText="1"/>
    </xf>
    <xf numFmtId="0" fontId="74" fillId="0" borderId="0" xfId="0" applyFont="1" applyAlignment="1">
      <alignment vertical="center" wrapText="1"/>
    </xf>
    <xf numFmtId="0" fontId="75" fillId="0" borderId="0" xfId="0" applyFont="1"/>
    <xf numFmtId="0" fontId="76" fillId="0" borderId="9" xfId="0" applyFont="1" applyBorder="1" applyAlignment="1">
      <alignment horizontal="center" vertical="center" wrapText="1"/>
    </xf>
    <xf numFmtId="0" fontId="53" fillId="0" borderId="28" xfId="0" applyFont="1" applyBorder="1" applyAlignment="1">
      <alignment horizontal="left" vertical="center" wrapText="1"/>
    </xf>
    <xf numFmtId="0" fontId="53" fillId="0" borderId="14" xfId="0" applyFont="1" applyBorder="1" applyAlignment="1">
      <alignment horizontal="left" vertical="center" wrapText="1"/>
    </xf>
    <xf numFmtId="0" fontId="52" fillId="0" borderId="28" xfId="0" applyFont="1" applyBorder="1" applyAlignment="1">
      <alignment horizontal="center" vertical="center"/>
    </xf>
    <xf numFmtId="0" fontId="52" fillId="0" borderId="14" xfId="0" applyFont="1" applyBorder="1" applyAlignment="1">
      <alignment horizontal="center" vertical="center"/>
    </xf>
    <xf numFmtId="4" fontId="6" fillId="2" borderId="15" xfId="0" applyNumberFormat="1" applyFont="1" applyFill="1" applyBorder="1" applyAlignment="1">
      <alignment horizontal="center" vertical="center"/>
    </xf>
    <xf numFmtId="0" fontId="34" fillId="2" borderId="38" xfId="0" applyFont="1" applyFill="1" applyBorder="1" applyAlignment="1">
      <alignment horizontal="center" vertical="center"/>
    </xf>
    <xf numFmtId="0" fontId="52" fillId="0" borderId="17" xfId="0" applyFont="1" applyBorder="1" applyAlignment="1">
      <alignment horizontal="center" vertical="center"/>
    </xf>
    <xf numFmtId="0" fontId="3" fillId="10" borderId="29" xfId="0" applyFont="1" applyFill="1" applyBorder="1" applyAlignment="1">
      <alignment horizontal="center" vertical="center" wrapText="1"/>
    </xf>
    <xf numFmtId="0" fontId="52" fillId="0" borderId="2" xfId="0" applyFont="1" applyBorder="1" applyAlignment="1">
      <alignment horizontal="center" vertical="center" wrapText="1"/>
    </xf>
    <xf numFmtId="0" fontId="54" fillId="0" borderId="6" xfId="0" applyFont="1" applyBorder="1" applyAlignment="1">
      <alignment horizontal="left" vertical="center" wrapText="1"/>
    </xf>
    <xf numFmtId="0" fontId="6" fillId="0" borderId="60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57" fillId="0" borderId="60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 wrapText="1"/>
    </xf>
    <xf numFmtId="0" fontId="57" fillId="0" borderId="53" xfId="0" applyFont="1" applyFill="1" applyBorder="1" applyAlignment="1">
      <alignment horizontal="center" vertical="center" wrapText="1"/>
    </xf>
    <xf numFmtId="4" fontId="52" fillId="0" borderId="6" xfId="0" applyNumberFormat="1" applyFont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71" fillId="0" borderId="0" xfId="0" applyFont="1" applyAlignment="1">
      <alignment vertical="center"/>
    </xf>
    <xf numFmtId="0" fontId="8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7" fillId="0" borderId="72" xfId="0" applyFont="1" applyFill="1" applyBorder="1" applyAlignment="1">
      <alignment horizontal="center" vertical="center" wrapText="1"/>
    </xf>
    <xf numFmtId="0" fontId="77" fillId="0" borderId="0" xfId="0" applyFont="1" applyAlignment="1">
      <alignment vertical="center"/>
    </xf>
    <xf numFmtId="0" fontId="8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54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34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3" fillId="0" borderId="19" xfId="0" applyNumberFormat="1" applyFont="1" applyBorder="1" applyAlignment="1">
      <alignment horizontal="left" vertical="center" wrapText="1"/>
    </xf>
    <xf numFmtId="0" fontId="53" fillId="0" borderId="19" xfId="0" applyFont="1" applyBorder="1" applyAlignment="1">
      <alignment horizontal="left" vertical="center" wrapText="1"/>
    </xf>
    <xf numFmtId="0" fontId="52" fillId="0" borderId="1" xfId="0" applyFont="1" applyFill="1" applyBorder="1" applyAlignment="1">
      <alignment horizontal="center" vertical="center"/>
    </xf>
    <xf numFmtId="4" fontId="52" fillId="0" borderId="0" xfId="0" applyNumberFormat="1" applyFont="1" applyAlignment="1">
      <alignment horizontal="center" wrapText="1"/>
    </xf>
    <xf numFmtId="4" fontId="52" fillId="0" borderId="0" xfId="0" applyNumberFormat="1" applyFont="1" applyAlignment="1"/>
    <xf numFmtId="0" fontId="73" fillId="0" borderId="27" xfId="0" applyFont="1" applyBorder="1" applyAlignment="1">
      <alignment vertical="center"/>
    </xf>
    <xf numFmtId="0" fontId="73" fillId="0" borderId="21" xfId="0" applyFont="1" applyBorder="1" applyAlignment="1">
      <alignment vertical="center"/>
    </xf>
    <xf numFmtId="0" fontId="73" fillId="0" borderId="22" xfId="0" applyFont="1" applyBorder="1" applyAlignment="1">
      <alignment vertical="center"/>
    </xf>
    <xf numFmtId="2" fontId="73" fillId="0" borderId="0" xfId="0" applyNumberFormat="1" applyFont="1" applyAlignment="1">
      <alignment vertical="center" wrapText="1"/>
    </xf>
    <xf numFmtId="1" fontId="52" fillId="5" borderId="1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7" fillId="17" borderId="58" xfId="0" applyFont="1" applyFill="1" applyBorder="1" applyAlignment="1">
      <alignment horizontal="center" vertical="center"/>
    </xf>
    <xf numFmtId="0" fontId="57" fillId="17" borderId="28" xfId="0" applyFont="1" applyFill="1" applyBorder="1" applyAlignment="1">
      <alignment horizontal="center" vertical="center"/>
    </xf>
    <xf numFmtId="0" fontId="73" fillId="0" borderId="3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2" borderId="40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right" vertical="center" indent="1"/>
    </xf>
    <xf numFmtId="0" fontId="6" fillId="2" borderId="1" xfId="0" applyFont="1" applyFill="1" applyBorder="1" applyAlignment="1">
      <alignment horizontal="right" vertical="center" indent="1"/>
    </xf>
    <xf numFmtId="0" fontId="6" fillId="2" borderId="15" xfId="0" applyFont="1" applyFill="1" applyBorder="1" applyAlignment="1">
      <alignment horizontal="right" vertical="center" indent="1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/>
    </xf>
    <xf numFmtId="0" fontId="77" fillId="0" borderId="0" xfId="0" applyFont="1" applyAlignment="1">
      <alignment horizontal="center" vertical="center"/>
    </xf>
    <xf numFmtId="0" fontId="57" fillId="2" borderId="65" xfId="0" applyFont="1" applyFill="1" applyBorder="1" applyAlignment="1">
      <alignment horizontal="center" vertical="center"/>
    </xf>
    <xf numFmtId="0" fontId="57" fillId="2" borderId="73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52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/>
    </xf>
    <xf numFmtId="0" fontId="57" fillId="2" borderId="1" xfId="0" applyFont="1" applyFill="1" applyBorder="1" applyAlignment="1">
      <alignment horizontal="right" vertical="center" indent="1"/>
    </xf>
    <xf numFmtId="0" fontId="72" fillId="0" borderId="5" xfId="0" applyFont="1" applyBorder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0" fontId="72" fillId="0" borderId="7" xfId="0" applyFont="1" applyBorder="1" applyAlignment="1">
      <alignment horizontal="center" vertical="center"/>
    </xf>
    <xf numFmtId="2" fontId="73" fillId="0" borderId="0" xfId="0" applyNumberFormat="1" applyFont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/>
    </xf>
    <xf numFmtId="0" fontId="23" fillId="6" borderId="27" xfId="0" applyFont="1" applyFill="1" applyBorder="1" applyAlignment="1">
      <alignment horizontal="center" vertical="center" wrapText="1"/>
    </xf>
    <xf numFmtId="0" fontId="20" fillId="6" borderId="22" xfId="0" applyFont="1" applyFill="1" applyBorder="1" applyAlignment="1">
      <alignment horizontal="center" vertical="center" wrapText="1"/>
    </xf>
    <xf numFmtId="0" fontId="68" fillId="5" borderId="24" xfId="0" applyFont="1" applyFill="1" applyBorder="1" applyAlignment="1">
      <alignment horizontal="center" vertical="center"/>
    </xf>
    <xf numFmtId="0" fontId="68" fillId="5" borderId="11" xfId="0" applyFont="1" applyFill="1" applyBorder="1" applyAlignment="1">
      <alignment horizontal="center" vertical="center"/>
    </xf>
    <xf numFmtId="0" fontId="68" fillId="5" borderId="37" xfId="0" applyFont="1" applyFill="1" applyBorder="1" applyAlignment="1">
      <alignment horizontal="center" vertical="center"/>
    </xf>
    <xf numFmtId="0" fontId="68" fillId="5" borderId="1" xfId="0" applyFont="1" applyFill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" fillId="15" borderId="27" xfId="0" applyFont="1" applyFill="1" applyBorder="1" applyAlignment="1">
      <alignment horizontal="center" vertical="center" wrapText="1"/>
    </xf>
    <xf numFmtId="0" fontId="2" fillId="15" borderId="40" xfId="0" applyFont="1" applyFill="1" applyBorder="1" applyAlignment="1">
      <alignment horizontal="center" vertical="center" wrapText="1"/>
    </xf>
    <xf numFmtId="0" fontId="2" fillId="15" borderId="42" xfId="0" applyFont="1" applyFill="1" applyBorder="1" applyAlignment="1">
      <alignment horizontal="center" vertical="center" wrapText="1"/>
    </xf>
    <xf numFmtId="0" fontId="45" fillId="0" borderId="64" xfId="0" applyFont="1" applyBorder="1" applyAlignment="1">
      <alignment horizontal="center"/>
    </xf>
    <xf numFmtId="0" fontId="45" fillId="0" borderId="4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5" fillId="0" borderId="0" xfId="0" applyFont="1" applyAlignment="1">
      <alignment horizontal="left" vertical="top" wrapText="1"/>
    </xf>
    <xf numFmtId="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59" fillId="0" borderId="0" xfId="0" applyFont="1" applyFill="1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6FFFF"/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285749</xdr:colOff>
      <xdr:row>2</xdr:row>
      <xdr:rowOff>0</xdr:rowOff>
    </xdr:from>
    <xdr:to>
      <xdr:col>8</xdr:col>
      <xdr:colOff>65942</xdr:colOff>
      <xdr:row>4</xdr:row>
      <xdr:rowOff>7326</xdr:rowOff>
    </xdr:to>
    <xdr:pic>
      <xdr:nvPicPr>
        <xdr:cNvPr id="2" name="Obraz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794" r="35227" b="1460"/>
        <a:stretch/>
      </xdr:blipFill>
      <xdr:spPr bwMode="auto">
        <a:xfrm>
          <a:off x="3326422" y="212481"/>
          <a:ext cx="1604597" cy="7913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2743200</xdr:colOff>
      <xdr:row>2</xdr:row>
      <xdr:rowOff>57150</xdr:rowOff>
    </xdr:from>
    <xdr:to>
      <xdr:col>6</xdr:col>
      <xdr:colOff>200025</xdr:colOff>
      <xdr:row>3</xdr:row>
      <xdr:rowOff>57150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28" r="35746" b="-618"/>
        <a:stretch/>
      </xdr:blipFill>
      <xdr:spPr bwMode="auto">
        <a:xfrm>
          <a:off x="4371975" y="438150"/>
          <a:ext cx="22860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CC"/>
    <pageSetUpPr fitToPage="1"/>
  </sheetPr>
  <dimension ref="A1:Q77"/>
  <sheetViews>
    <sheetView view="pageBreakPreview" topLeftCell="C7" zoomScale="60" zoomScaleNormal="60" workbookViewId="0">
      <selection activeCell="E12" sqref="E12"/>
    </sheetView>
  </sheetViews>
  <sheetFormatPr defaultRowHeight="15"/>
  <cols>
    <col min="1" max="1" width="1.42578125" style="260" hidden="1" customWidth="1"/>
    <col min="2" max="2" width="0" style="260" hidden="1" customWidth="1"/>
    <col min="3" max="3" width="10.42578125" style="46" customWidth="1"/>
    <col min="4" max="4" width="79.140625" style="260" customWidth="1"/>
    <col min="5" max="5" width="22.28515625" style="260" customWidth="1"/>
    <col min="6" max="6" width="31.7109375" style="260" customWidth="1"/>
    <col min="7" max="7" width="29.7109375" style="260" customWidth="1"/>
    <col min="8" max="8" width="23.5703125" style="260" customWidth="1"/>
    <col min="9" max="9" width="35.140625" style="260" customWidth="1"/>
    <col min="10" max="10" width="62.7109375" style="260" customWidth="1"/>
    <col min="11" max="11" width="82" style="46" customWidth="1"/>
    <col min="12" max="14" width="9.140625" style="260"/>
    <col min="15" max="15" width="18.140625" style="260" customWidth="1"/>
    <col min="16" max="16" width="9.140625" style="260"/>
    <col min="17" max="17" width="14.140625" style="260" bestFit="1" customWidth="1"/>
    <col min="18" max="16384" width="9.140625" style="260"/>
  </cols>
  <sheetData>
    <row r="1" spans="2:13" ht="11.25" customHeight="1">
      <c r="B1" s="436"/>
      <c r="D1" s="436"/>
      <c r="E1" s="436"/>
      <c r="F1" s="436"/>
      <c r="G1" s="436"/>
      <c r="H1" s="436"/>
      <c r="I1" s="436"/>
      <c r="J1" s="436"/>
      <c r="L1" s="436"/>
      <c r="M1" s="436"/>
    </row>
    <row r="2" spans="2:13" ht="46.5" customHeight="1">
      <c r="B2" s="436"/>
      <c r="D2" s="430"/>
      <c r="E2" s="430"/>
      <c r="F2" s="430"/>
      <c r="G2" s="479" t="s">
        <v>4</v>
      </c>
      <c r="H2" s="479"/>
      <c r="I2" s="479"/>
      <c r="J2" s="430"/>
      <c r="L2" s="436"/>
      <c r="M2" s="436"/>
    </row>
    <row r="3" spans="2:13" ht="14.25" customHeight="1">
      <c r="B3" s="436"/>
      <c r="C3" s="428"/>
      <c r="D3" s="429"/>
      <c r="E3" s="429"/>
      <c r="F3" s="429"/>
      <c r="G3" s="431"/>
      <c r="H3" s="431"/>
      <c r="I3" s="431"/>
      <c r="J3" s="429"/>
      <c r="L3" s="436"/>
      <c r="M3" s="436"/>
    </row>
    <row r="4" spans="2:13" ht="58.5" customHeight="1">
      <c r="B4" s="436"/>
      <c r="D4" s="430"/>
      <c r="E4" s="430"/>
      <c r="F4" s="430"/>
      <c r="G4" s="434" t="s">
        <v>5</v>
      </c>
      <c r="H4" s="434"/>
      <c r="I4" s="434"/>
      <c r="J4" s="430"/>
      <c r="L4" s="436"/>
      <c r="M4" s="436"/>
    </row>
    <row r="5" spans="2:13" s="2" customFormat="1" ht="7.5" customHeight="1">
      <c r="C5" s="255"/>
      <c r="D5" s="3"/>
      <c r="E5" s="3"/>
      <c r="F5" s="3"/>
      <c r="G5" s="3"/>
      <c r="H5" s="3"/>
      <c r="I5" s="3"/>
      <c r="J5" s="3"/>
      <c r="K5" s="250"/>
    </row>
    <row r="6" spans="2:13" ht="168" customHeight="1" thickBot="1">
      <c r="B6" s="436"/>
      <c r="C6" s="436"/>
      <c r="D6" s="310"/>
      <c r="E6" s="468" t="s">
        <v>129</v>
      </c>
      <c r="F6" s="468"/>
      <c r="G6" s="468"/>
      <c r="H6" s="468"/>
      <c r="I6" s="468"/>
      <c r="J6" s="468"/>
      <c r="K6" s="310"/>
      <c r="L6" s="436"/>
      <c r="M6" s="436"/>
    </row>
    <row r="7" spans="2:13" s="4" customFormat="1" ht="42.75" customHeight="1">
      <c r="C7" s="480" t="s">
        <v>6</v>
      </c>
      <c r="D7" s="482" t="s">
        <v>43</v>
      </c>
      <c r="E7" s="484" t="s">
        <v>44</v>
      </c>
      <c r="F7" s="485"/>
      <c r="G7" s="464" t="s">
        <v>7</v>
      </c>
      <c r="H7" s="464" t="s">
        <v>8</v>
      </c>
      <c r="I7" s="464" t="s">
        <v>9</v>
      </c>
      <c r="J7" s="464" t="s">
        <v>10</v>
      </c>
      <c r="K7" s="466" t="s">
        <v>11</v>
      </c>
      <c r="L7" s="231"/>
      <c r="M7" s="231"/>
    </row>
    <row r="8" spans="2:13" s="4" customFormat="1" ht="113.25" customHeight="1" thickBot="1">
      <c r="C8" s="481"/>
      <c r="D8" s="483"/>
      <c r="E8" s="311" t="s">
        <v>12</v>
      </c>
      <c r="F8" s="311" t="s">
        <v>13</v>
      </c>
      <c r="G8" s="465"/>
      <c r="H8" s="465"/>
      <c r="I8" s="465"/>
      <c r="J8" s="465"/>
      <c r="K8" s="467"/>
      <c r="L8" s="231"/>
      <c r="M8" s="231"/>
    </row>
    <row r="9" spans="2:13" s="4" customFormat="1" ht="48.75" customHeight="1" thickBot="1">
      <c r="C9" s="400"/>
      <c r="D9" s="456" t="s">
        <v>127</v>
      </c>
      <c r="E9" s="457"/>
      <c r="F9" s="457"/>
      <c r="G9" s="457"/>
      <c r="H9" s="457"/>
      <c r="I9" s="457"/>
      <c r="J9" s="457"/>
      <c r="K9" s="458"/>
      <c r="L9" s="231"/>
      <c r="M9" s="231"/>
    </row>
    <row r="10" spans="2:13" s="4" customFormat="1" ht="20.25" customHeight="1" thickBot="1">
      <c r="C10" s="424" t="s">
        <v>14</v>
      </c>
      <c r="D10" s="422" t="s">
        <v>15</v>
      </c>
      <c r="E10" s="422" t="s">
        <v>16</v>
      </c>
      <c r="F10" s="422" t="s">
        <v>17</v>
      </c>
      <c r="G10" s="422" t="s">
        <v>18</v>
      </c>
      <c r="H10" s="425" t="s">
        <v>19</v>
      </c>
      <c r="I10" s="425" t="s">
        <v>20</v>
      </c>
      <c r="J10" s="425" t="s">
        <v>21</v>
      </c>
      <c r="K10" s="426" t="s">
        <v>22</v>
      </c>
      <c r="L10" s="231"/>
      <c r="M10" s="231"/>
    </row>
    <row r="11" spans="2:13" s="4" customFormat="1" ht="128.25" customHeight="1">
      <c r="C11" s="256" t="s">
        <v>45</v>
      </c>
      <c r="D11" s="249" t="s">
        <v>131</v>
      </c>
      <c r="E11" s="223">
        <v>130</v>
      </c>
      <c r="F11" s="221" t="s">
        <v>23</v>
      </c>
      <c r="G11" s="221" t="s">
        <v>24</v>
      </c>
      <c r="H11" s="224"/>
      <c r="I11" s="224"/>
      <c r="J11" s="222" t="s">
        <v>128</v>
      </c>
      <c r="K11" s="411" t="s">
        <v>25</v>
      </c>
      <c r="L11" s="231"/>
      <c r="M11" s="231"/>
    </row>
    <row r="12" spans="2:13" s="4" customFormat="1" ht="81.75" customHeight="1">
      <c r="C12" s="256" t="s">
        <v>46</v>
      </c>
      <c r="D12" s="245" t="s">
        <v>132</v>
      </c>
      <c r="E12" s="225">
        <v>210</v>
      </c>
      <c r="F12" s="221" t="s">
        <v>23</v>
      </c>
      <c r="G12" s="225" t="s">
        <v>24</v>
      </c>
      <c r="H12" s="226"/>
      <c r="I12" s="224"/>
      <c r="J12" s="222" t="s">
        <v>128</v>
      </c>
      <c r="K12" s="411" t="s">
        <v>25</v>
      </c>
      <c r="L12" s="231"/>
      <c r="M12" s="231"/>
    </row>
    <row r="13" spans="2:13" s="4" customFormat="1" ht="74.25" customHeight="1">
      <c r="C13" s="256" t="s">
        <v>47</v>
      </c>
      <c r="D13" s="246" t="s">
        <v>3</v>
      </c>
      <c r="E13" s="296">
        <v>1</v>
      </c>
      <c r="F13" s="225" t="s">
        <v>26</v>
      </c>
      <c r="G13" s="225" t="s">
        <v>24</v>
      </c>
      <c r="H13" s="226"/>
      <c r="I13" s="226"/>
      <c r="J13" s="309" t="s">
        <v>0</v>
      </c>
      <c r="K13" s="412" t="s">
        <v>120</v>
      </c>
      <c r="L13" s="231"/>
      <c r="M13" s="231"/>
    </row>
    <row r="14" spans="2:13" s="4" customFormat="1" ht="74.25" customHeight="1" thickBot="1">
      <c r="C14" s="256" t="s">
        <v>49</v>
      </c>
      <c r="D14" s="294" t="s">
        <v>54</v>
      </c>
      <c r="E14" s="460">
        <v>78</v>
      </c>
      <c r="F14" s="292" t="s">
        <v>27</v>
      </c>
      <c r="G14" s="293" t="s">
        <v>1</v>
      </c>
      <c r="H14" s="295"/>
      <c r="I14" s="227"/>
      <c r="J14" s="309" t="s">
        <v>0</v>
      </c>
      <c r="K14" s="451" t="s">
        <v>121</v>
      </c>
      <c r="L14" s="231"/>
      <c r="M14" s="231"/>
    </row>
    <row r="15" spans="2:13" s="4" customFormat="1" ht="60" customHeight="1" thickBot="1">
      <c r="C15" s="256" t="s">
        <v>52</v>
      </c>
      <c r="D15" s="247" t="s">
        <v>28</v>
      </c>
      <c r="E15" s="228" t="s">
        <v>1</v>
      </c>
      <c r="F15" s="228" t="s">
        <v>1</v>
      </c>
      <c r="G15" s="228" t="s">
        <v>1</v>
      </c>
      <c r="H15" s="228" t="s">
        <v>1</v>
      </c>
      <c r="I15" s="406"/>
      <c r="J15" s="229" t="s">
        <v>29</v>
      </c>
      <c r="K15" s="230"/>
      <c r="L15" s="231"/>
      <c r="M15" s="231"/>
    </row>
    <row r="16" spans="2:13" s="4" customFormat="1" ht="50.1" customHeight="1">
      <c r="B16" s="436"/>
      <c r="C16" s="470" t="s">
        <v>30</v>
      </c>
      <c r="D16" s="471"/>
      <c r="E16" s="474" t="s">
        <v>31</v>
      </c>
      <c r="F16" s="474"/>
      <c r="G16" s="474"/>
      <c r="H16" s="474"/>
      <c r="I16" s="232"/>
      <c r="J16" s="233"/>
      <c r="K16" s="413"/>
      <c r="L16" s="231"/>
      <c r="M16" s="231"/>
    </row>
    <row r="17" spans="2:17" s="4" customFormat="1" ht="50.1" hidden="1" customHeight="1">
      <c r="B17" s="436"/>
      <c r="C17" s="470"/>
      <c r="D17" s="471"/>
      <c r="E17" s="475" t="s">
        <v>32</v>
      </c>
      <c r="F17" s="475"/>
      <c r="G17" s="475"/>
      <c r="H17" s="475"/>
      <c r="I17" s="235"/>
      <c r="J17" s="236"/>
      <c r="K17" s="414"/>
      <c r="L17" s="231"/>
      <c r="M17" s="231"/>
    </row>
    <row r="18" spans="2:17" s="4" customFormat="1" ht="50.1" customHeight="1">
      <c r="B18" s="436"/>
      <c r="C18" s="470"/>
      <c r="D18" s="471"/>
      <c r="E18" s="475" t="s">
        <v>33</v>
      </c>
      <c r="F18" s="475"/>
      <c r="G18" s="475"/>
      <c r="H18" s="475"/>
      <c r="I18" s="235"/>
      <c r="J18" s="236"/>
      <c r="K18" s="414"/>
      <c r="L18" s="231"/>
      <c r="M18" s="231"/>
    </row>
    <row r="19" spans="2:17" s="4" customFormat="1" ht="50.1" customHeight="1" thickBot="1">
      <c r="B19" s="436"/>
      <c r="C19" s="472"/>
      <c r="D19" s="473"/>
      <c r="E19" s="476" t="s">
        <v>34</v>
      </c>
      <c r="F19" s="476"/>
      <c r="G19" s="476"/>
      <c r="H19" s="476"/>
      <c r="I19" s="415"/>
      <c r="J19" s="416"/>
      <c r="K19" s="417"/>
      <c r="L19" s="231"/>
      <c r="M19" s="231"/>
    </row>
    <row r="20" spans="2:17" s="4" customFormat="1" ht="60" customHeight="1">
      <c r="B20" s="436"/>
      <c r="C20" s="252"/>
      <c r="D20" s="237" t="s">
        <v>35</v>
      </c>
      <c r="E20" s="238"/>
      <c r="F20" s="238"/>
      <c r="G20" s="238"/>
      <c r="H20" s="238"/>
      <c r="I20" s="239"/>
      <c r="J20" s="234"/>
      <c r="K20" s="251"/>
      <c r="L20" s="231"/>
      <c r="M20" s="231"/>
    </row>
    <row r="21" spans="2:17" s="4" customFormat="1" ht="50.1" customHeight="1">
      <c r="B21" s="436"/>
      <c r="C21" s="252"/>
      <c r="D21" s="463" t="s">
        <v>124</v>
      </c>
      <c r="E21" s="463"/>
      <c r="F21" s="463"/>
      <c r="G21" s="463"/>
      <c r="H21" s="463"/>
      <c r="I21" s="463"/>
      <c r="J21" s="463"/>
      <c r="K21" s="463"/>
      <c r="L21" s="463"/>
      <c r="M21" s="463"/>
    </row>
    <row r="22" spans="2:17" s="4" customFormat="1" ht="50.1" customHeight="1">
      <c r="B22" s="436"/>
      <c r="C22" s="252"/>
      <c r="D22" s="463" t="s">
        <v>122</v>
      </c>
      <c r="E22" s="463"/>
      <c r="F22" s="463"/>
      <c r="G22" s="463"/>
      <c r="H22" s="463"/>
      <c r="I22" s="463"/>
      <c r="J22" s="463"/>
      <c r="K22" s="252"/>
      <c r="L22" s="240"/>
      <c r="M22" s="240"/>
    </row>
    <row r="23" spans="2:17" s="4" customFormat="1" ht="50.1" customHeight="1">
      <c r="B23" s="436"/>
      <c r="C23" s="252"/>
      <c r="D23" s="463" t="s">
        <v>36</v>
      </c>
      <c r="E23" s="463"/>
      <c r="F23" s="463"/>
      <c r="G23" s="463"/>
      <c r="H23" s="463"/>
      <c r="I23" s="463"/>
      <c r="J23" s="463"/>
      <c r="K23" s="463"/>
      <c r="L23" s="463"/>
      <c r="M23" s="463"/>
    </row>
    <row r="24" spans="2:17" s="4" customFormat="1" ht="50.1" customHeight="1">
      <c r="B24" s="447"/>
      <c r="C24" s="257"/>
      <c r="D24" s="463" t="s">
        <v>37</v>
      </c>
      <c r="E24" s="463"/>
      <c r="F24" s="463"/>
      <c r="G24" s="463"/>
      <c r="H24" s="463"/>
      <c r="I24" s="463"/>
      <c r="J24" s="463"/>
      <c r="K24" s="241"/>
      <c r="L24" s="241"/>
      <c r="M24" s="241"/>
    </row>
    <row r="25" spans="2:17" s="4" customFormat="1" ht="50.1" customHeight="1">
      <c r="B25" s="447"/>
      <c r="C25" s="258"/>
      <c r="D25" s="463" t="s">
        <v>38</v>
      </c>
      <c r="E25" s="463"/>
      <c r="F25" s="463"/>
      <c r="G25" s="463"/>
      <c r="H25" s="463"/>
      <c r="I25" s="463"/>
      <c r="J25" s="463"/>
      <c r="K25" s="463"/>
      <c r="L25" s="463"/>
      <c r="M25" s="463"/>
      <c r="O25" s="8"/>
    </row>
    <row r="26" spans="2:17" s="4" customFormat="1" ht="50.1" customHeight="1">
      <c r="B26" s="447"/>
      <c r="C26" s="258"/>
      <c r="D26" s="463" t="s">
        <v>39</v>
      </c>
      <c r="E26" s="463"/>
      <c r="F26" s="463"/>
      <c r="G26" s="463"/>
      <c r="H26" s="463"/>
      <c r="I26" s="463"/>
      <c r="J26" s="463"/>
      <c r="K26" s="463"/>
      <c r="L26" s="463"/>
      <c r="M26" s="463"/>
      <c r="O26" s="213"/>
    </row>
    <row r="27" spans="2:17" s="4" customFormat="1" ht="16.5" customHeight="1">
      <c r="B27" s="447"/>
      <c r="C27" s="258"/>
      <c r="D27" s="463"/>
      <c r="E27" s="463"/>
      <c r="F27" s="463"/>
      <c r="G27" s="463"/>
      <c r="H27" s="463"/>
      <c r="I27" s="463"/>
      <c r="J27" s="463"/>
      <c r="K27" s="463"/>
      <c r="L27" s="231"/>
      <c r="M27" s="231"/>
      <c r="O27" s="34"/>
    </row>
    <row r="28" spans="2:17" s="4" customFormat="1" ht="45" customHeight="1">
      <c r="B28" s="439"/>
      <c r="C28" s="259"/>
      <c r="D28" s="440"/>
      <c r="E28" s="243"/>
      <c r="F28" s="477"/>
      <c r="G28" s="477"/>
      <c r="H28" s="477"/>
      <c r="I28" s="477"/>
      <c r="J28" s="244"/>
      <c r="K28" s="253"/>
      <c r="L28" s="234"/>
      <c r="M28" s="234"/>
      <c r="N28" s="436"/>
      <c r="O28" s="212"/>
    </row>
    <row r="29" spans="2:17" s="4" customFormat="1" ht="44.25" customHeight="1">
      <c r="B29" s="14"/>
      <c r="C29" s="259"/>
      <c r="D29" s="242"/>
      <c r="E29" s="242"/>
      <c r="F29" s="242"/>
      <c r="G29" s="242"/>
      <c r="H29" s="242"/>
      <c r="I29" s="244"/>
      <c r="J29" s="244"/>
      <c r="K29" s="454" t="s">
        <v>126</v>
      </c>
      <c r="L29" s="234"/>
      <c r="M29" s="234"/>
      <c r="N29" s="436"/>
      <c r="O29" s="212"/>
    </row>
    <row r="30" spans="2:17" s="4" customFormat="1" ht="39.75" customHeight="1">
      <c r="B30" s="14"/>
      <c r="C30" s="259"/>
      <c r="D30" s="443"/>
      <c r="E30" s="443"/>
      <c r="F30" s="478"/>
      <c r="G30" s="478"/>
      <c r="H30" s="478"/>
      <c r="I30" s="478"/>
      <c r="J30" s="244"/>
      <c r="K30" s="253"/>
      <c r="L30" s="234"/>
      <c r="M30" s="234"/>
      <c r="N30" s="436"/>
      <c r="O30" s="212"/>
      <c r="P30" s="30"/>
    </row>
    <row r="31" spans="2:17" s="4" customFormat="1" ht="60" customHeight="1">
      <c r="B31" s="437"/>
      <c r="C31" s="53"/>
      <c r="D31" s="469"/>
      <c r="E31" s="469"/>
      <c r="F31" s="469"/>
      <c r="G31" s="469"/>
      <c r="H31" s="469"/>
      <c r="I31"/>
      <c r="J31"/>
      <c r="K31" s="44"/>
      <c r="L31" s="234"/>
      <c r="M31" s="234"/>
      <c r="N31" s="436"/>
      <c r="O31" s="212"/>
      <c r="P31" s="30"/>
      <c r="Q31" s="30"/>
    </row>
    <row r="32" spans="2:17" s="4" customFormat="1" ht="60" customHeight="1">
      <c r="B32" s="436"/>
      <c r="C32" s="46"/>
      <c r="D32" s="436"/>
      <c r="E32" s="436"/>
      <c r="F32" s="436"/>
      <c r="G32" s="436"/>
      <c r="H32" s="436"/>
      <c r="I32" s="436"/>
      <c r="J32" s="436"/>
      <c r="K32" s="46"/>
      <c r="L32" s="234"/>
      <c r="M32" s="234"/>
      <c r="N32" s="436"/>
      <c r="O32" s="212"/>
      <c r="Q32" s="30"/>
    </row>
    <row r="33" spans="1:17" ht="21" customHeight="1">
      <c r="A33" s="436"/>
      <c r="B33" s="436"/>
      <c r="D33" s="436"/>
      <c r="E33" s="436"/>
      <c r="F33" s="436"/>
      <c r="G33" s="436"/>
      <c r="H33" s="436"/>
      <c r="I33" s="436"/>
      <c r="J33" s="436"/>
      <c r="L33" s="438"/>
      <c r="M33" s="438"/>
      <c r="N33" s="436"/>
      <c r="O33" s="212"/>
      <c r="P33" s="436"/>
      <c r="Q33" s="4"/>
    </row>
    <row r="34" spans="1:17" ht="21" customHeight="1">
      <c r="A34" s="436"/>
      <c r="B34" s="436"/>
      <c r="D34" s="436"/>
      <c r="E34" s="436"/>
      <c r="F34" s="436"/>
      <c r="G34" s="436"/>
      <c r="H34" s="436"/>
      <c r="I34" s="436"/>
      <c r="J34" s="436"/>
      <c r="L34" s="240"/>
      <c r="M34" s="240"/>
      <c r="N34" s="436"/>
      <c r="O34" s="214"/>
      <c r="P34" s="436"/>
      <c r="Q34" s="436"/>
    </row>
    <row r="35" spans="1:17" ht="21" customHeight="1">
      <c r="A35" s="436"/>
      <c r="B35" s="436"/>
      <c r="D35" s="436"/>
      <c r="E35" s="436"/>
      <c r="F35" s="436"/>
      <c r="G35" s="436"/>
      <c r="H35" s="436"/>
      <c r="I35" s="436"/>
      <c r="J35" s="436"/>
      <c r="L35" s="438"/>
      <c r="M35" s="438"/>
      <c r="N35" s="436"/>
      <c r="O35" s="436"/>
      <c r="P35" s="436"/>
      <c r="Q35" s="436"/>
    </row>
    <row r="36" spans="1:17" ht="21" customHeight="1">
      <c r="A36" s="436"/>
      <c r="B36" s="436"/>
      <c r="D36" s="436"/>
      <c r="E36" s="436"/>
      <c r="F36" s="436"/>
      <c r="G36" s="436"/>
      <c r="H36" s="436"/>
      <c r="I36" s="436"/>
      <c r="J36" s="436"/>
      <c r="L36" s="438"/>
      <c r="M36" s="438"/>
      <c r="N36" s="447"/>
      <c r="O36" s="447"/>
      <c r="P36" s="436"/>
      <c r="Q36" s="436"/>
    </row>
    <row r="37" spans="1:17" ht="31.5" customHeight="1">
      <c r="A37" s="436"/>
      <c r="B37" s="436"/>
      <c r="D37" s="436"/>
      <c r="E37" s="436"/>
      <c r="F37" s="436"/>
      <c r="G37" s="436"/>
      <c r="H37" s="436"/>
      <c r="I37" s="436"/>
      <c r="J37" s="436"/>
      <c r="L37" s="438"/>
      <c r="M37" s="438"/>
      <c r="N37" s="447"/>
      <c r="O37" s="447"/>
      <c r="P37" s="436"/>
      <c r="Q37" s="436"/>
    </row>
    <row r="38" spans="1:17" ht="27.95" customHeight="1">
      <c r="A38" s="436"/>
      <c r="B38" s="436"/>
      <c r="D38" s="436"/>
      <c r="E38" s="436"/>
      <c r="F38" s="436"/>
      <c r="G38" s="436"/>
      <c r="H38" s="436"/>
      <c r="I38" s="436"/>
      <c r="J38" s="436"/>
      <c r="L38" s="438"/>
      <c r="M38" s="438"/>
      <c r="N38" s="447"/>
      <c r="O38" s="447"/>
      <c r="P38" s="436"/>
      <c r="Q38" s="436"/>
    </row>
    <row r="39" spans="1:17" ht="47.25" customHeight="1">
      <c r="A39" s="436"/>
      <c r="B39" s="436"/>
      <c r="D39" s="436"/>
      <c r="E39" s="436"/>
      <c r="F39" s="436"/>
      <c r="G39" s="436"/>
      <c r="H39" s="436"/>
      <c r="I39" s="436"/>
      <c r="J39" s="436"/>
      <c r="L39" s="241"/>
      <c r="M39" s="241"/>
      <c r="N39" s="447"/>
      <c r="O39" s="219"/>
      <c r="P39" s="436"/>
      <c r="Q39" s="436"/>
    </row>
    <row r="40" spans="1:17" ht="27.95" customHeight="1">
      <c r="A40" s="436"/>
      <c r="B40" s="436"/>
      <c r="D40" s="436"/>
      <c r="E40" s="436"/>
      <c r="F40" s="436"/>
      <c r="G40" s="436"/>
      <c r="H40" s="436"/>
      <c r="I40" s="436"/>
      <c r="J40" s="436"/>
      <c r="L40" s="244"/>
      <c r="M40" s="244"/>
      <c r="N40"/>
      <c r="O40"/>
      <c r="P40" s="436"/>
      <c r="Q40" s="436"/>
    </row>
    <row r="41" spans="1:17" s="261" customFormat="1" ht="30" customHeight="1">
      <c r="A41" s="447"/>
      <c r="B41" s="436"/>
      <c r="C41" s="46"/>
      <c r="D41" s="436"/>
      <c r="E41" s="436"/>
      <c r="F41" s="436"/>
      <c r="G41" s="436"/>
      <c r="H41" s="436"/>
      <c r="I41" s="436"/>
      <c r="J41" s="436"/>
      <c r="K41" s="46"/>
      <c r="L41" s="244"/>
      <c r="M41" s="244"/>
      <c r="N41"/>
      <c r="O41" s="220"/>
      <c r="P41" s="447"/>
      <c r="Q41" s="436"/>
    </row>
    <row r="42" spans="1:17" s="261" customFormat="1" ht="30" customHeight="1">
      <c r="A42" s="447"/>
      <c r="B42" s="436"/>
      <c r="C42" s="46"/>
      <c r="D42" s="436"/>
      <c r="E42" s="436"/>
      <c r="F42" s="436"/>
      <c r="G42" s="436"/>
      <c r="H42" s="436"/>
      <c r="I42" s="436"/>
      <c r="J42" s="436"/>
      <c r="K42" s="46"/>
      <c r="L42" s="244"/>
      <c r="M42" s="244"/>
      <c r="N42"/>
      <c r="O42"/>
      <c r="P42" s="447"/>
      <c r="Q42" s="447"/>
    </row>
    <row r="43" spans="1:17" s="261" customFormat="1" ht="30" customHeight="1">
      <c r="A43" s="447"/>
      <c r="B43" s="436"/>
      <c r="C43" s="46"/>
      <c r="D43" s="436"/>
      <c r="E43" s="436"/>
      <c r="F43" s="436"/>
      <c r="G43" s="436"/>
      <c r="H43" s="436"/>
      <c r="I43" s="436"/>
      <c r="J43" s="436"/>
      <c r="K43" s="46"/>
      <c r="L43"/>
      <c r="M43"/>
      <c r="N43"/>
      <c r="O43"/>
      <c r="P43" s="447"/>
      <c r="Q43" s="447"/>
    </row>
    <row r="44" spans="1:17" s="261" customFormat="1" ht="33.75" customHeight="1">
      <c r="A44" s="447"/>
      <c r="B44" s="436"/>
      <c r="C44" s="46"/>
      <c r="D44" s="436"/>
      <c r="E44" s="436"/>
      <c r="F44" s="436"/>
      <c r="G44" s="436"/>
      <c r="H44" s="436"/>
      <c r="I44" s="436"/>
      <c r="J44" s="436"/>
      <c r="K44" s="46"/>
      <c r="L44" s="436"/>
      <c r="M44" s="436"/>
      <c r="N44" s="436"/>
      <c r="O44" s="436"/>
      <c r="P44" s="33"/>
      <c r="Q44" s="447"/>
    </row>
    <row r="45" spans="1:17" customFormat="1" ht="32.25" customHeight="1">
      <c r="A45" s="439"/>
      <c r="B45" s="436"/>
      <c r="C45" s="46"/>
      <c r="D45" s="436"/>
      <c r="E45" s="436"/>
      <c r="F45" s="436"/>
      <c r="G45" s="436"/>
      <c r="H45" s="436"/>
      <c r="I45" s="436"/>
      <c r="J45" s="436"/>
      <c r="K45" s="46"/>
      <c r="L45" s="436"/>
      <c r="M45" s="436"/>
      <c r="N45" s="436"/>
      <c r="O45" s="436"/>
      <c r="Q45" s="447"/>
    </row>
    <row r="46" spans="1:17" customFormat="1" ht="43.5" customHeight="1">
      <c r="A46" s="14"/>
      <c r="B46" s="436"/>
      <c r="C46" s="46"/>
      <c r="D46" s="436"/>
      <c r="E46" s="436"/>
      <c r="F46" s="436"/>
      <c r="G46" s="436"/>
      <c r="H46" s="436"/>
      <c r="I46" s="436"/>
      <c r="J46" s="436"/>
      <c r="K46" s="46"/>
      <c r="L46" s="436"/>
      <c r="M46" s="436"/>
      <c r="N46" s="436"/>
      <c r="O46" s="436"/>
    </row>
    <row r="47" spans="1:17" customFormat="1" ht="28.5" customHeight="1">
      <c r="A47" s="14"/>
      <c r="B47" s="436"/>
      <c r="C47" s="46"/>
      <c r="D47" s="436"/>
      <c r="E47" s="436"/>
      <c r="F47" s="436"/>
      <c r="G47" s="436"/>
      <c r="H47" s="436"/>
      <c r="I47" s="436"/>
      <c r="J47" s="436"/>
      <c r="K47" s="46"/>
      <c r="L47" s="436"/>
      <c r="M47" s="436"/>
      <c r="N47" s="436"/>
      <c r="O47" s="436"/>
    </row>
    <row r="48" spans="1:17" customFormat="1">
      <c r="A48" s="437"/>
      <c r="B48" s="436"/>
      <c r="C48" s="46"/>
      <c r="D48" s="436"/>
      <c r="E48" s="436"/>
      <c r="F48" s="436"/>
      <c r="G48" s="436"/>
      <c r="H48" s="436"/>
      <c r="I48" s="436"/>
      <c r="J48" s="436"/>
      <c r="K48" s="46"/>
      <c r="L48" s="436"/>
      <c r="M48" s="436"/>
      <c r="N48" s="436"/>
      <c r="O48" s="436"/>
    </row>
    <row r="49" spans="17:17">
      <c r="Q49"/>
    </row>
    <row r="64" spans="17:17" ht="15.75" thickBot="1">
      <c r="Q64" s="436"/>
    </row>
    <row r="65" spans="4:12" ht="19.5" thickBot="1">
      <c r="D65" s="177"/>
      <c r="E65" s="178"/>
      <c r="F65" s="179"/>
      <c r="G65" s="180"/>
      <c r="H65" s="180"/>
      <c r="I65" s="181"/>
      <c r="J65" s="215"/>
      <c r="K65" s="182"/>
      <c r="L65" s="436"/>
    </row>
    <row r="76" spans="4:12" ht="15.75" thickBot="1">
      <c r="D76" s="436"/>
      <c r="E76" s="436"/>
      <c r="F76" s="436"/>
      <c r="G76" s="436"/>
      <c r="H76" s="436"/>
      <c r="I76" s="436"/>
      <c r="J76" s="436"/>
      <c r="L76" s="436"/>
    </row>
    <row r="77" spans="4:12" ht="19.5" thickBot="1">
      <c r="D77" s="436"/>
      <c r="E77" s="436"/>
      <c r="F77" s="436"/>
      <c r="G77" s="436"/>
      <c r="H77" s="436"/>
      <c r="I77" s="436"/>
      <c r="J77" s="436"/>
      <c r="L77" s="183"/>
    </row>
  </sheetData>
  <mergeCells count="25">
    <mergeCell ref="G2:I2"/>
    <mergeCell ref="C7:C8"/>
    <mergeCell ref="D7:D8"/>
    <mergeCell ref="E7:F7"/>
    <mergeCell ref="G7:G8"/>
    <mergeCell ref="H7:H8"/>
    <mergeCell ref="I7:I8"/>
    <mergeCell ref="D31:H31"/>
    <mergeCell ref="D22:J22"/>
    <mergeCell ref="C16:D19"/>
    <mergeCell ref="E16:H16"/>
    <mergeCell ref="E17:H17"/>
    <mergeCell ref="E18:H18"/>
    <mergeCell ref="E19:H19"/>
    <mergeCell ref="D24:J24"/>
    <mergeCell ref="D27:K27"/>
    <mergeCell ref="F28:I28"/>
    <mergeCell ref="F30:I30"/>
    <mergeCell ref="D21:M21"/>
    <mergeCell ref="D23:M23"/>
    <mergeCell ref="D25:M25"/>
    <mergeCell ref="D26:M26"/>
    <mergeCell ref="J7:J8"/>
    <mergeCell ref="K7:K8"/>
    <mergeCell ref="E6:J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68"/>
  <sheetViews>
    <sheetView tabSelected="1" view="pageBreakPreview" zoomScale="50" zoomScaleNormal="50" zoomScaleSheetLayoutView="50" workbookViewId="0">
      <selection activeCell="B16" sqref="B16"/>
    </sheetView>
  </sheetViews>
  <sheetFormatPr defaultRowHeight="15"/>
  <cols>
    <col min="1" max="1" width="10.42578125" style="46" customWidth="1"/>
    <col min="2" max="2" width="102" style="260" customWidth="1"/>
    <col min="3" max="3" width="22.28515625" style="260" customWidth="1"/>
    <col min="4" max="4" width="31.7109375" style="260" customWidth="1"/>
    <col min="5" max="5" width="29.7109375" style="260" customWidth="1"/>
    <col min="6" max="6" width="38.140625" style="260" customWidth="1"/>
    <col min="7" max="7" width="32.7109375" style="260" customWidth="1"/>
    <col min="8" max="8" width="54.85546875" style="260" customWidth="1"/>
    <col min="9" max="9" width="67" style="46" customWidth="1"/>
    <col min="10" max="12" width="9.140625" style="260"/>
    <col min="13" max="13" width="18.140625" style="260" customWidth="1"/>
    <col min="14" max="14" width="9.140625" style="260"/>
    <col min="15" max="15" width="14.140625" style="260" bestFit="1" customWidth="1"/>
    <col min="16" max="16384" width="9.140625" style="260"/>
  </cols>
  <sheetData>
    <row r="1" spans="1:17">
      <c r="B1" s="436"/>
      <c r="C1" s="436"/>
      <c r="D1" s="436"/>
      <c r="E1" s="436"/>
      <c r="F1" s="436"/>
      <c r="G1" s="436"/>
      <c r="H1" s="13"/>
      <c r="J1" s="436"/>
      <c r="K1" s="436"/>
      <c r="L1" s="436"/>
      <c r="M1" s="436"/>
      <c r="N1" s="436"/>
      <c r="O1" s="436"/>
      <c r="P1" s="436"/>
      <c r="Q1" s="436"/>
    </row>
    <row r="2" spans="1:17">
      <c r="B2" s="436"/>
      <c r="C2" s="436"/>
      <c r="D2" s="436"/>
      <c r="E2" s="436"/>
      <c r="F2" s="436"/>
      <c r="G2" s="436"/>
      <c r="H2" s="13"/>
      <c r="J2" s="436"/>
      <c r="K2" s="436"/>
      <c r="L2" s="436"/>
      <c r="M2" s="436"/>
      <c r="N2" s="436"/>
      <c r="O2" s="436"/>
      <c r="P2" s="436"/>
      <c r="Q2" s="436"/>
    </row>
    <row r="3" spans="1:17" ht="11.25" customHeight="1">
      <c r="B3" s="436"/>
      <c r="C3" s="436"/>
      <c r="D3" s="436"/>
      <c r="E3" s="436"/>
      <c r="F3" s="436"/>
      <c r="G3" s="436"/>
      <c r="H3" s="436"/>
      <c r="J3" s="436"/>
      <c r="K3" s="436"/>
      <c r="L3" s="436"/>
      <c r="M3" s="436"/>
      <c r="N3" s="436"/>
      <c r="O3" s="436"/>
      <c r="P3" s="436"/>
      <c r="Q3" s="436"/>
    </row>
    <row r="4" spans="1:17" ht="39.75" customHeight="1">
      <c r="A4" s="436"/>
      <c r="B4" s="434"/>
      <c r="C4" s="479" t="s">
        <v>4</v>
      </c>
      <c r="D4" s="479"/>
      <c r="E4" s="479"/>
      <c r="F4" s="479"/>
      <c r="G4" s="479"/>
      <c r="H4" s="479"/>
      <c r="J4" s="436"/>
      <c r="K4" s="436"/>
      <c r="L4" s="436"/>
      <c r="M4" s="436"/>
      <c r="N4" s="436"/>
      <c r="O4" s="436"/>
      <c r="P4" s="436"/>
      <c r="Q4" s="436"/>
    </row>
    <row r="5" spans="1:17" ht="14.25" customHeight="1">
      <c r="A5" s="435"/>
      <c r="B5" s="431"/>
      <c r="C5" s="431"/>
      <c r="D5" s="431"/>
      <c r="E5" s="431"/>
      <c r="F5" s="431"/>
      <c r="G5" s="431"/>
      <c r="H5" s="431"/>
      <c r="J5" s="436"/>
      <c r="K5" s="436"/>
      <c r="L5" s="436"/>
      <c r="M5" s="436"/>
      <c r="N5" s="436"/>
      <c r="O5" s="436"/>
      <c r="P5" s="436"/>
      <c r="Q5" s="436"/>
    </row>
    <row r="6" spans="1:17" ht="36">
      <c r="A6" s="436"/>
      <c r="B6" s="434"/>
      <c r="C6" s="479" t="s">
        <v>5</v>
      </c>
      <c r="D6" s="479"/>
      <c r="E6" s="479"/>
      <c r="F6" s="479"/>
      <c r="G6" s="479"/>
      <c r="H6" s="479"/>
      <c r="J6" s="436"/>
      <c r="K6" s="436"/>
      <c r="L6" s="436"/>
      <c r="M6" s="436"/>
      <c r="N6" s="436"/>
      <c r="O6" s="436"/>
      <c r="P6" s="436"/>
      <c r="Q6" s="436"/>
    </row>
    <row r="7" spans="1:17" s="2" customFormat="1" ht="18" customHeight="1">
      <c r="A7" s="255"/>
      <c r="B7" s="3"/>
      <c r="C7" s="3"/>
      <c r="D7" s="3"/>
      <c r="E7" s="3"/>
      <c r="F7" s="3"/>
      <c r="G7" s="3"/>
      <c r="H7" s="3"/>
      <c r="I7" s="250"/>
    </row>
    <row r="8" spans="1:17" ht="159" customHeight="1">
      <c r="A8" s="310"/>
      <c r="B8" s="436"/>
      <c r="C8" s="493" t="s">
        <v>129</v>
      </c>
      <c r="D8" s="493"/>
      <c r="E8" s="493"/>
      <c r="F8" s="493"/>
      <c r="G8" s="493"/>
      <c r="H8" s="459"/>
      <c r="I8" s="310"/>
      <c r="J8" s="436"/>
      <c r="K8" s="436"/>
      <c r="L8" s="436"/>
      <c r="M8" s="436"/>
      <c r="N8" s="436"/>
      <c r="O8" s="436"/>
      <c r="P8" s="436"/>
      <c r="Q8" s="436"/>
    </row>
    <row r="9" spans="1:17" ht="38.25" customHeight="1" thickBot="1">
      <c r="B9" s="436"/>
      <c r="C9" s="436"/>
      <c r="D9" s="436"/>
      <c r="E9" s="436"/>
      <c r="F9" s="436"/>
      <c r="G9" s="436"/>
      <c r="H9" s="436"/>
      <c r="J9" s="436"/>
      <c r="K9" s="436"/>
      <c r="L9" s="436"/>
      <c r="M9" s="436"/>
      <c r="N9" s="436"/>
      <c r="O9" s="436"/>
      <c r="P9" s="436"/>
      <c r="Q9" s="436"/>
    </row>
    <row r="10" spans="1:17" s="1" customFormat="1" ht="39.950000000000003" customHeight="1">
      <c r="A10" s="480" t="s">
        <v>6</v>
      </c>
      <c r="B10" s="482" t="s">
        <v>43</v>
      </c>
      <c r="C10" s="484" t="s">
        <v>44</v>
      </c>
      <c r="D10" s="485"/>
      <c r="E10" s="464" t="s">
        <v>7</v>
      </c>
      <c r="F10" s="464" t="s">
        <v>8</v>
      </c>
      <c r="G10" s="464" t="s">
        <v>9</v>
      </c>
      <c r="H10" s="464" t="s">
        <v>10</v>
      </c>
      <c r="I10" s="466" t="s">
        <v>11</v>
      </c>
      <c r="J10" s="449"/>
      <c r="K10" s="449"/>
      <c r="O10" s="218"/>
      <c r="P10" s="218"/>
      <c r="Q10" s="218"/>
    </row>
    <row r="11" spans="1:17" s="1" customFormat="1" ht="31.5" customHeight="1" thickBot="1">
      <c r="A11" s="481"/>
      <c r="B11" s="483"/>
      <c r="C11" s="311" t="s">
        <v>12</v>
      </c>
      <c r="D11" s="311" t="s">
        <v>13</v>
      </c>
      <c r="E11" s="465"/>
      <c r="F11" s="465"/>
      <c r="G11" s="465"/>
      <c r="H11" s="465"/>
      <c r="I11" s="467"/>
      <c r="J11" s="449"/>
      <c r="K11" s="449"/>
      <c r="O11" s="218"/>
      <c r="P11" s="218"/>
      <c r="Q11" s="218"/>
    </row>
    <row r="12" spans="1:17" s="4" customFormat="1" ht="48.75" customHeight="1" thickBot="1">
      <c r="A12" s="402">
        <v>1</v>
      </c>
      <c r="B12" s="490" t="s">
        <v>130</v>
      </c>
      <c r="C12" s="491"/>
      <c r="D12" s="491"/>
      <c r="E12" s="491"/>
      <c r="F12" s="491"/>
      <c r="G12" s="491"/>
      <c r="H12" s="491"/>
      <c r="I12" s="492"/>
      <c r="J12" s="231"/>
      <c r="K12" s="231"/>
    </row>
    <row r="13" spans="1:17" s="1" customFormat="1" ht="18.75" customHeight="1" thickBot="1">
      <c r="A13" s="404" t="s">
        <v>14</v>
      </c>
      <c r="B13" s="403" t="s">
        <v>15</v>
      </c>
      <c r="C13" s="399" t="s">
        <v>16</v>
      </c>
      <c r="D13" s="399" t="s">
        <v>17</v>
      </c>
      <c r="E13" s="399" t="s">
        <v>18</v>
      </c>
      <c r="F13" s="401" t="s">
        <v>19</v>
      </c>
      <c r="G13" s="401" t="s">
        <v>20</v>
      </c>
      <c r="H13" s="401" t="s">
        <v>21</v>
      </c>
      <c r="I13" s="433" t="s">
        <v>22</v>
      </c>
      <c r="J13" s="449"/>
      <c r="K13" s="449"/>
      <c r="O13" s="218"/>
      <c r="P13" s="218"/>
      <c r="Q13" s="218"/>
    </row>
    <row r="14" spans="1:17" s="4" customFormat="1" ht="78.75" customHeight="1">
      <c r="A14" s="256" t="s">
        <v>45</v>
      </c>
      <c r="B14" s="248" t="s">
        <v>133</v>
      </c>
      <c r="C14" s="308">
        <v>120</v>
      </c>
      <c r="D14" s="221" t="s">
        <v>23</v>
      </c>
      <c r="E14" s="225" t="s">
        <v>24</v>
      </c>
      <c r="F14" s="224"/>
      <c r="G14" s="224"/>
      <c r="H14" s="222" t="s">
        <v>128</v>
      </c>
      <c r="I14" s="411" t="s">
        <v>25</v>
      </c>
      <c r="J14" s="231"/>
      <c r="K14" s="231"/>
    </row>
    <row r="15" spans="1:17" s="4" customFormat="1" ht="74.25" customHeight="1">
      <c r="A15" s="256" t="s">
        <v>46</v>
      </c>
      <c r="B15" s="245" t="s">
        <v>134</v>
      </c>
      <c r="C15" s="453">
        <v>175</v>
      </c>
      <c r="D15" s="221" t="s">
        <v>23</v>
      </c>
      <c r="E15" s="225" t="s">
        <v>24</v>
      </c>
      <c r="F15" s="226"/>
      <c r="G15" s="224"/>
      <c r="H15" s="222" t="s">
        <v>128</v>
      </c>
      <c r="I15" s="411" t="s">
        <v>25</v>
      </c>
      <c r="J15" s="231"/>
      <c r="K15" s="231"/>
    </row>
    <row r="16" spans="1:17" s="4" customFormat="1" ht="82.5" customHeight="1">
      <c r="A16" s="256" t="s">
        <v>47</v>
      </c>
      <c r="B16" s="246" t="s">
        <v>3</v>
      </c>
      <c r="C16" s="461">
        <v>1</v>
      </c>
      <c r="D16" s="225" t="s">
        <v>26</v>
      </c>
      <c r="E16" s="225" t="s">
        <v>24</v>
      </c>
      <c r="F16" s="226"/>
      <c r="G16" s="226"/>
      <c r="H16" s="410" t="s">
        <v>0</v>
      </c>
      <c r="I16" s="412" t="s">
        <v>120</v>
      </c>
      <c r="J16" s="231"/>
      <c r="K16" s="231"/>
    </row>
    <row r="17" spans="1:14" s="4" customFormat="1" ht="111" customHeight="1" thickBot="1">
      <c r="A17" s="256" t="s">
        <v>49</v>
      </c>
      <c r="B17" s="294" t="s">
        <v>50</v>
      </c>
      <c r="C17" s="462">
        <v>29</v>
      </c>
      <c r="D17" s="292" t="s">
        <v>27</v>
      </c>
      <c r="E17" s="293" t="s">
        <v>51</v>
      </c>
      <c r="F17" s="227"/>
      <c r="G17" s="295"/>
      <c r="H17" s="410" t="s">
        <v>0</v>
      </c>
      <c r="I17" s="452" t="s">
        <v>121</v>
      </c>
      <c r="J17" s="231"/>
      <c r="K17" s="231"/>
    </row>
    <row r="18" spans="1:14" s="4" customFormat="1" ht="60" customHeight="1" thickBot="1">
      <c r="A18" s="256" t="s">
        <v>52</v>
      </c>
      <c r="B18" s="420" t="s">
        <v>28</v>
      </c>
      <c r="C18" s="421" t="s">
        <v>51</v>
      </c>
      <c r="D18" s="422" t="s">
        <v>51</v>
      </c>
      <c r="E18" s="422" t="s">
        <v>51</v>
      </c>
      <c r="F18" s="423" t="s">
        <v>51</v>
      </c>
      <c r="G18" s="427"/>
      <c r="H18" s="419" t="s">
        <v>29</v>
      </c>
      <c r="I18" s="432"/>
      <c r="J18" s="231"/>
      <c r="K18" s="231"/>
    </row>
    <row r="19" spans="1:14" ht="50.1" customHeight="1">
      <c r="A19" s="470" t="s">
        <v>30</v>
      </c>
      <c r="B19" s="471"/>
      <c r="C19" s="474" t="s">
        <v>31</v>
      </c>
      <c r="D19" s="474"/>
      <c r="E19" s="474"/>
      <c r="F19" s="474"/>
      <c r="G19" s="232"/>
      <c r="H19" s="233"/>
      <c r="I19" s="413"/>
      <c r="J19" s="234"/>
      <c r="K19" s="234"/>
      <c r="L19" s="436"/>
      <c r="M19" s="212"/>
      <c r="N19" s="436"/>
    </row>
    <row r="20" spans="1:14" ht="50.1" hidden="1" customHeight="1">
      <c r="A20" s="470"/>
      <c r="B20" s="471"/>
      <c r="C20" s="489" t="s">
        <v>32</v>
      </c>
      <c r="D20" s="489"/>
      <c r="E20" s="489"/>
      <c r="F20" s="489"/>
      <c r="G20" s="235"/>
      <c r="H20" s="236"/>
      <c r="I20" s="414"/>
      <c r="J20" s="234"/>
      <c r="K20" s="234"/>
      <c r="L20" s="436"/>
      <c r="M20" s="212"/>
      <c r="N20" s="436"/>
    </row>
    <row r="21" spans="1:14" ht="50.1" customHeight="1">
      <c r="A21" s="470"/>
      <c r="B21" s="471"/>
      <c r="C21" s="475" t="s">
        <v>33</v>
      </c>
      <c r="D21" s="475"/>
      <c r="E21" s="475"/>
      <c r="F21" s="475"/>
      <c r="G21" s="235"/>
      <c r="H21" s="236"/>
      <c r="I21" s="414"/>
      <c r="J21" s="234"/>
      <c r="K21" s="234"/>
      <c r="L21" s="436"/>
      <c r="M21" s="212"/>
      <c r="N21" s="436"/>
    </row>
    <row r="22" spans="1:14" ht="50.1" customHeight="1" thickBot="1">
      <c r="A22" s="472"/>
      <c r="B22" s="473"/>
      <c r="C22" s="476" t="s">
        <v>34</v>
      </c>
      <c r="D22" s="476"/>
      <c r="E22" s="476"/>
      <c r="F22" s="476"/>
      <c r="G22" s="415"/>
      <c r="H22" s="416"/>
      <c r="I22" s="417"/>
      <c r="J22" s="234"/>
      <c r="K22" s="234"/>
      <c r="L22" s="436"/>
      <c r="M22" s="212"/>
      <c r="N22" s="436"/>
    </row>
    <row r="23" spans="1:14" ht="31.5" customHeight="1">
      <c r="A23" s="252"/>
      <c r="B23" s="237" t="s">
        <v>35</v>
      </c>
      <c r="C23" s="238"/>
      <c r="D23" s="238"/>
      <c r="E23" s="238"/>
      <c r="F23" s="238"/>
      <c r="G23" s="239"/>
      <c r="H23" s="234"/>
      <c r="I23" s="251"/>
      <c r="J23" s="234"/>
      <c r="K23" s="234"/>
      <c r="L23" s="436"/>
      <c r="M23" s="212"/>
      <c r="N23" s="436"/>
    </row>
    <row r="24" spans="1:14" ht="50.1" customHeight="1">
      <c r="A24" s="252"/>
      <c r="B24" s="463" t="s">
        <v>123</v>
      </c>
      <c r="C24" s="463"/>
      <c r="D24" s="463"/>
      <c r="E24" s="463"/>
      <c r="F24" s="463"/>
      <c r="G24" s="463"/>
      <c r="H24" s="463"/>
      <c r="I24" s="463"/>
      <c r="J24" s="463"/>
      <c r="K24" s="463"/>
      <c r="L24" s="436"/>
      <c r="M24" s="212"/>
      <c r="N24" s="436"/>
    </row>
    <row r="25" spans="1:14" ht="50.1" customHeight="1">
      <c r="A25" s="252"/>
      <c r="B25" s="463" t="s">
        <v>122</v>
      </c>
      <c r="C25" s="463"/>
      <c r="D25" s="463"/>
      <c r="E25" s="463"/>
      <c r="F25" s="463"/>
      <c r="G25" s="463"/>
      <c r="H25" s="463"/>
      <c r="I25" s="252"/>
      <c r="J25" s="240"/>
      <c r="K25" s="240"/>
      <c r="L25" s="436"/>
      <c r="M25" s="214"/>
      <c r="N25" s="436"/>
    </row>
    <row r="26" spans="1:14" ht="50.1" customHeight="1">
      <c r="A26" s="252"/>
      <c r="B26" s="463" t="s">
        <v>36</v>
      </c>
      <c r="C26" s="463"/>
      <c r="D26" s="463"/>
      <c r="E26" s="463"/>
      <c r="F26" s="463"/>
      <c r="G26" s="463"/>
      <c r="H26" s="463"/>
      <c r="I26" s="463"/>
      <c r="J26" s="463"/>
      <c r="K26" s="463"/>
      <c r="L26" s="436"/>
      <c r="M26" s="436"/>
      <c r="N26" s="436"/>
    </row>
    <row r="27" spans="1:14" s="261" customFormat="1" ht="54" customHeight="1">
      <c r="A27" s="257"/>
      <c r="B27" s="463" t="s">
        <v>37</v>
      </c>
      <c r="C27" s="463"/>
      <c r="D27" s="463"/>
      <c r="E27" s="463"/>
      <c r="F27" s="463"/>
      <c r="G27" s="463"/>
      <c r="H27" s="463"/>
      <c r="I27" s="241"/>
      <c r="J27" s="241"/>
      <c r="K27" s="241"/>
      <c r="L27" s="447"/>
      <c r="M27" s="447"/>
      <c r="N27" s="447"/>
    </row>
    <row r="28" spans="1:14" s="261" customFormat="1" ht="50.1" customHeight="1">
      <c r="A28" s="258"/>
      <c r="B28" s="463" t="s">
        <v>38</v>
      </c>
      <c r="C28" s="463"/>
      <c r="D28" s="463"/>
      <c r="E28" s="463"/>
      <c r="F28" s="463"/>
      <c r="G28" s="463"/>
      <c r="H28" s="463"/>
      <c r="I28" s="463"/>
      <c r="J28" s="463"/>
      <c r="K28" s="463"/>
      <c r="L28" s="447"/>
      <c r="M28" s="447"/>
      <c r="N28" s="447"/>
    </row>
    <row r="29" spans="1:14" s="261" customFormat="1" ht="50.1" customHeight="1">
      <c r="A29" s="258"/>
      <c r="B29" s="463" t="s">
        <v>39</v>
      </c>
      <c r="C29" s="463"/>
      <c r="D29" s="463"/>
      <c r="E29" s="463"/>
      <c r="F29" s="463"/>
      <c r="G29" s="463"/>
      <c r="H29" s="463"/>
      <c r="I29" s="463"/>
      <c r="J29" s="463"/>
      <c r="K29" s="463"/>
      <c r="L29" s="447"/>
      <c r="M29" s="447"/>
      <c r="N29" s="447"/>
    </row>
    <row r="30" spans="1:14" s="261" customFormat="1" ht="27" customHeight="1">
      <c r="A30" s="258"/>
      <c r="B30" s="486"/>
      <c r="C30" s="486"/>
      <c r="D30" s="486"/>
      <c r="E30" s="486"/>
      <c r="F30" s="486"/>
      <c r="G30" s="486"/>
      <c r="H30" s="486"/>
      <c r="I30" s="486"/>
      <c r="J30" s="408"/>
      <c r="K30" s="408"/>
      <c r="L30" s="447"/>
      <c r="M30" s="219"/>
      <c r="N30" s="33"/>
    </row>
    <row r="31" spans="1:14" customFormat="1" ht="63.75" customHeight="1">
      <c r="A31" s="259"/>
      <c r="B31" s="441"/>
      <c r="C31" s="407"/>
      <c r="D31" s="487"/>
      <c r="E31" s="487"/>
      <c r="F31" s="487"/>
      <c r="G31" s="487"/>
      <c r="H31" s="253"/>
      <c r="I31" s="409"/>
      <c r="J31" s="409"/>
      <c r="K31" s="409"/>
    </row>
    <row r="32" spans="1:14" customFormat="1" ht="43.5" customHeight="1">
      <c r="A32" s="259"/>
      <c r="B32" s="259"/>
      <c r="C32" s="259"/>
      <c r="D32" s="259"/>
      <c r="E32" s="259"/>
      <c r="F32" s="259"/>
      <c r="G32" s="253"/>
      <c r="H32" s="253"/>
      <c r="I32" s="454" t="s">
        <v>125</v>
      </c>
      <c r="J32" s="455"/>
      <c r="K32" s="409"/>
      <c r="M32" s="220"/>
    </row>
    <row r="33" spans="1:11" customFormat="1" ht="28.5" customHeight="1">
      <c r="A33" s="259"/>
      <c r="B33" s="442"/>
      <c r="C33" s="442"/>
      <c r="D33" s="488"/>
      <c r="E33" s="488"/>
      <c r="F33" s="488"/>
      <c r="G33" s="488"/>
      <c r="H33" s="253"/>
      <c r="I33" s="258"/>
      <c r="J33" s="244"/>
      <c r="K33" s="244"/>
    </row>
    <row r="34" spans="1:11" customFormat="1">
      <c r="A34" s="53"/>
      <c r="B34" s="469"/>
      <c r="C34" s="469"/>
      <c r="D34" s="469"/>
      <c r="E34" s="469"/>
      <c r="F34" s="469"/>
      <c r="I34" s="44"/>
    </row>
    <row r="67" spans="2:10" ht="15.75" thickBot="1">
      <c r="B67" s="436"/>
      <c r="C67" s="436"/>
      <c r="D67" s="436"/>
      <c r="E67" s="436"/>
      <c r="F67" s="436"/>
      <c r="G67" s="436"/>
      <c r="H67" s="436"/>
      <c r="J67" s="436"/>
    </row>
    <row r="68" spans="2:10" ht="19.5" thickBot="1">
      <c r="B68" s="177"/>
      <c r="C68" s="178"/>
      <c r="D68" s="179"/>
      <c r="E68" s="180"/>
      <c r="F68" s="180"/>
      <c r="G68" s="181"/>
      <c r="H68" s="215"/>
      <c r="I68" s="182"/>
      <c r="J68" s="183"/>
    </row>
  </sheetData>
  <mergeCells count="27">
    <mergeCell ref="C6:H6"/>
    <mergeCell ref="C4:H4"/>
    <mergeCell ref="B12:I12"/>
    <mergeCell ref="H10:H11"/>
    <mergeCell ref="I10:I11"/>
    <mergeCell ref="G10:G11"/>
    <mergeCell ref="C8:G8"/>
    <mergeCell ref="A10:A11"/>
    <mergeCell ref="B10:B11"/>
    <mergeCell ref="C10:D10"/>
    <mergeCell ref="E10:E11"/>
    <mergeCell ref="F10:F11"/>
    <mergeCell ref="B24:K24"/>
    <mergeCell ref="B25:H25"/>
    <mergeCell ref="B26:K26"/>
    <mergeCell ref="B28:K28"/>
    <mergeCell ref="B27:H27"/>
    <mergeCell ref="A19:B22"/>
    <mergeCell ref="C19:F19"/>
    <mergeCell ref="C20:F20"/>
    <mergeCell ref="C21:F21"/>
    <mergeCell ref="C22:F22"/>
    <mergeCell ref="B30:I30"/>
    <mergeCell ref="D31:G31"/>
    <mergeCell ref="D33:G33"/>
    <mergeCell ref="B34:F34"/>
    <mergeCell ref="B29:K2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61"/>
  <sheetViews>
    <sheetView topLeftCell="E15" zoomScale="68" zoomScaleNormal="68" zoomScaleSheetLayoutView="62" workbookViewId="0">
      <selection activeCell="R31" sqref="R31"/>
    </sheetView>
  </sheetViews>
  <sheetFormatPr defaultRowHeight="15"/>
  <cols>
    <col min="1" max="1" width="1.28515625" customWidth="1"/>
    <col min="2" max="2" width="22.7109375" customWidth="1"/>
    <col min="3" max="3" width="13.140625" customWidth="1"/>
    <col min="4" max="4" width="14.85546875" customWidth="1"/>
    <col min="5" max="5" width="11.7109375" customWidth="1"/>
    <col min="6" max="6" width="21.7109375" customWidth="1"/>
    <col min="7" max="7" width="9.5703125" customWidth="1"/>
    <col min="8" max="8" width="12.7109375" customWidth="1"/>
    <col min="9" max="9" width="15.140625" customWidth="1"/>
    <col min="10" max="10" width="12.85546875" customWidth="1"/>
    <col min="11" max="11" width="15.5703125" customWidth="1"/>
    <col min="12" max="12" width="16.85546875" customWidth="1"/>
    <col min="13" max="13" width="9.85546875" customWidth="1"/>
    <col min="14" max="15" width="16.5703125" customWidth="1"/>
    <col min="16" max="16" width="12.140625" customWidth="1"/>
    <col min="17" max="17" width="20.85546875" customWidth="1"/>
    <col min="18" max="18" width="13.85546875" customWidth="1"/>
    <col min="19" max="19" width="13.7109375" customWidth="1"/>
    <col min="20" max="20" width="16.7109375" customWidth="1"/>
    <col min="21" max="21" width="11.5703125" customWidth="1"/>
    <col min="22" max="22" width="11.140625" customWidth="1"/>
    <col min="23" max="23" width="8" customWidth="1"/>
    <col min="24" max="24" width="13" customWidth="1"/>
    <col min="25" max="31" width="5.7109375" customWidth="1"/>
    <col min="32" max="32" width="10.140625" customWidth="1"/>
    <col min="33" max="40" width="5.7109375" customWidth="1"/>
    <col min="41" max="41" width="13.28515625" customWidth="1"/>
    <col min="42" max="42" width="12.28515625" customWidth="1"/>
    <col min="43" max="43" width="5.7109375" customWidth="1"/>
    <col min="44" max="44" width="8.5703125" customWidth="1"/>
    <col min="45" max="45" width="13.28515625" hidden="1" customWidth="1"/>
    <col min="46" max="46" width="13" hidden="1" customWidth="1"/>
    <col min="47" max="47" width="13.7109375" hidden="1" customWidth="1"/>
    <col min="48" max="49" width="10.7109375" hidden="1" customWidth="1"/>
    <col min="50" max="50" width="13.140625" hidden="1" customWidth="1"/>
    <col min="51" max="51" width="13.7109375" hidden="1" customWidth="1"/>
    <col min="52" max="52" width="10.7109375" hidden="1" customWidth="1"/>
    <col min="53" max="53" width="7.28515625" customWidth="1"/>
    <col min="54" max="54" width="10.7109375" customWidth="1"/>
    <col min="55" max="55" width="5.140625" customWidth="1"/>
    <col min="56" max="56" width="2.7109375" customWidth="1"/>
    <col min="57" max="57" width="11.42578125" hidden="1" customWidth="1"/>
    <col min="60" max="60" width="13" customWidth="1"/>
  </cols>
  <sheetData>
    <row r="1" spans="2:63" ht="26.25">
      <c r="E1" s="405"/>
      <c r="F1" s="494"/>
      <c r="G1" s="494"/>
      <c r="H1" s="494"/>
      <c r="I1" s="494"/>
      <c r="J1" s="494"/>
      <c r="K1" s="494"/>
      <c r="L1" s="35"/>
      <c r="M1" s="14"/>
      <c r="V1" s="36"/>
    </row>
    <row r="2" spans="2:63" ht="15.75" thickBot="1">
      <c r="D2" s="14"/>
      <c r="E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37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H2" s="14"/>
      <c r="BI2" s="14"/>
    </row>
    <row r="3" spans="2:63" ht="79.5" customHeight="1">
      <c r="B3" s="14"/>
      <c r="C3" s="14"/>
      <c r="D3" s="14"/>
      <c r="E3" s="43"/>
      <c r="F3" s="14"/>
      <c r="G3" s="14"/>
      <c r="H3" s="45"/>
      <c r="I3" s="45"/>
      <c r="J3" s="498" t="s">
        <v>55</v>
      </c>
      <c r="K3" s="499"/>
      <c r="L3" s="45"/>
      <c r="M3" s="45"/>
      <c r="N3" s="45"/>
      <c r="O3" s="14"/>
      <c r="P3" s="302"/>
      <c r="Q3" s="302"/>
      <c r="R3" s="302"/>
      <c r="S3" s="302"/>
      <c r="T3" s="302"/>
      <c r="U3" s="38"/>
      <c r="V3" s="38"/>
      <c r="W3" s="38"/>
      <c r="X3" s="38"/>
      <c r="Y3" s="38"/>
      <c r="Z3" s="38"/>
      <c r="AA3" s="38"/>
      <c r="AB3" s="497"/>
      <c r="AC3" s="497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H3" s="14"/>
      <c r="BK3" s="14"/>
    </row>
    <row r="4" spans="2:63" ht="15.75">
      <c r="B4" s="14"/>
      <c r="C4" s="14"/>
      <c r="D4" s="14"/>
      <c r="E4" s="43"/>
      <c r="F4" s="14"/>
      <c r="G4" s="14"/>
      <c r="H4" s="14"/>
      <c r="I4" s="47" t="s">
        <v>56</v>
      </c>
      <c r="J4" s="41" t="s">
        <v>57</v>
      </c>
      <c r="K4" s="48"/>
      <c r="L4" s="14"/>
      <c r="M4" s="14"/>
      <c r="N4" s="14"/>
      <c r="O4" s="14"/>
      <c r="P4" s="38"/>
      <c r="Q4" s="298"/>
      <c r="R4" s="298"/>
      <c r="S4" s="302"/>
      <c r="T4" s="303"/>
      <c r="U4" s="302"/>
      <c r="V4" s="298"/>
      <c r="W4" s="38"/>
      <c r="X4" s="299"/>
      <c r="Y4" s="38"/>
      <c r="Z4" s="298"/>
      <c r="AA4" s="38"/>
      <c r="AB4" s="299"/>
      <c r="AC4" s="299"/>
      <c r="BC4" s="14"/>
      <c r="BF4" s="14"/>
    </row>
    <row r="5" spans="2:63" ht="15.75">
      <c r="B5" s="14"/>
      <c r="C5" s="14"/>
      <c r="E5" s="43"/>
      <c r="F5" s="14"/>
      <c r="G5" s="14"/>
      <c r="H5" s="14"/>
      <c r="I5" s="47" t="s">
        <v>58</v>
      </c>
      <c r="J5" s="41" t="s">
        <v>59</v>
      </c>
      <c r="K5" s="48"/>
      <c r="L5" s="14"/>
      <c r="M5" s="14"/>
      <c r="N5" s="14"/>
      <c r="O5" s="14"/>
      <c r="P5" s="38"/>
      <c r="Q5" s="304"/>
      <c r="R5" s="304"/>
      <c r="S5" s="302"/>
      <c r="T5" s="303"/>
      <c r="U5" s="302"/>
      <c r="V5" s="307"/>
      <c r="W5" s="38"/>
      <c r="X5" s="299"/>
      <c r="Y5" s="38"/>
      <c r="Z5" s="307"/>
      <c r="AA5" s="38"/>
      <c r="AB5" s="299"/>
      <c r="AC5" s="299"/>
      <c r="AY5" s="14"/>
    </row>
    <row r="6" spans="2:63" ht="15.75">
      <c r="B6" s="14"/>
      <c r="C6" s="14"/>
      <c r="E6" s="43"/>
      <c r="F6" s="14"/>
      <c r="G6" s="14"/>
      <c r="H6" s="14"/>
      <c r="I6" s="47" t="s">
        <v>58</v>
      </c>
      <c r="J6" s="41" t="s">
        <v>60</v>
      </c>
      <c r="K6" s="48"/>
      <c r="L6" s="14"/>
      <c r="M6" s="14"/>
      <c r="N6" s="14"/>
      <c r="O6" s="14"/>
      <c r="P6" s="38"/>
      <c r="Q6" s="38"/>
      <c r="R6" s="38"/>
      <c r="S6" s="302"/>
      <c r="T6" s="303"/>
      <c r="U6" s="302"/>
      <c r="V6" s="38"/>
      <c r="W6" s="38"/>
      <c r="X6" s="299"/>
      <c r="Y6" s="38"/>
      <c r="Z6" s="38"/>
      <c r="AA6" s="38"/>
      <c r="AB6" s="299"/>
      <c r="AC6" s="444"/>
      <c r="BF6" s="14"/>
    </row>
    <row r="7" spans="2:63" ht="16.5" thickBot="1">
      <c r="B7" s="14"/>
      <c r="C7" s="14"/>
      <c r="E7" s="43"/>
      <c r="F7" s="14"/>
      <c r="G7" s="39"/>
      <c r="H7" s="39"/>
      <c r="I7" s="49" t="s">
        <v>61</v>
      </c>
      <c r="J7" s="50" t="s">
        <v>62</v>
      </c>
      <c r="K7" s="51"/>
      <c r="L7" s="39"/>
      <c r="M7" s="14"/>
      <c r="N7" s="14"/>
      <c r="O7" s="14"/>
      <c r="P7" s="38"/>
      <c r="Q7" s="38"/>
      <c r="R7" s="38"/>
      <c r="S7" s="302"/>
      <c r="T7" s="303"/>
      <c r="U7" s="302"/>
      <c r="V7" s="38"/>
      <c r="W7" s="38"/>
      <c r="X7" s="299"/>
      <c r="Y7" s="38"/>
      <c r="Z7" s="38"/>
      <c r="AA7" s="38"/>
      <c r="AB7" s="299"/>
      <c r="AC7" s="444"/>
    </row>
    <row r="8" spans="2:63">
      <c r="B8" s="14"/>
      <c r="C8" s="14"/>
      <c r="E8" s="43"/>
      <c r="G8" s="52" t="s">
        <v>63</v>
      </c>
      <c r="M8" s="14"/>
      <c r="P8" s="38"/>
      <c r="Q8" s="38"/>
      <c r="R8" s="38"/>
      <c r="S8" s="302"/>
      <c r="T8" s="303"/>
      <c r="U8" s="302"/>
      <c r="V8" s="38"/>
      <c r="W8" s="38"/>
      <c r="X8" s="299"/>
      <c r="Y8" s="38"/>
      <c r="Z8" s="38"/>
      <c r="AA8" s="38"/>
      <c r="AB8" s="299"/>
      <c r="AC8" s="444"/>
      <c r="AY8" s="14"/>
      <c r="AZ8" s="14"/>
    </row>
    <row r="9" spans="2:63" ht="24" customHeight="1">
      <c r="B9" s="14"/>
      <c r="C9" s="14"/>
      <c r="E9" s="43"/>
      <c r="F9" s="14"/>
      <c r="P9" s="38"/>
      <c r="Q9" s="38"/>
      <c r="R9" s="38"/>
      <c r="S9" s="306"/>
      <c r="T9" s="305"/>
      <c r="U9" s="302"/>
      <c r="V9" s="38"/>
      <c r="W9" s="306"/>
      <c r="X9" s="298"/>
      <c r="Y9" s="38"/>
      <c r="Z9" s="38"/>
      <c r="AA9" s="306"/>
      <c r="AB9" s="298"/>
      <c r="AC9" s="298"/>
      <c r="AU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2:63" ht="15.75" thickBot="1">
      <c r="V10" s="14"/>
      <c r="W10" s="14"/>
      <c r="X10" s="14"/>
      <c r="Y10" s="14"/>
      <c r="Z10" s="14"/>
      <c r="AA10" s="14"/>
      <c r="AB10" s="14"/>
      <c r="AC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</row>
    <row r="11" spans="2:63" s="32" customFormat="1" ht="63" customHeight="1">
      <c r="B11" s="31"/>
      <c r="F11" s="504"/>
      <c r="G11" s="506">
        <v>2020</v>
      </c>
      <c r="H11" s="507"/>
      <c r="I11" s="508"/>
      <c r="J11" s="506">
        <v>2021</v>
      </c>
      <c r="K11" s="507"/>
      <c r="L11" s="508"/>
      <c r="M11" s="506">
        <v>2022</v>
      </c>
      <c r="N11" s="507"/>
      <c r="O11" s="508"/>
      <c r="P11" s="500">
        <v>2023</v>
      </c>
      <c r="Q11" s="501"/>
      <c r="R11" s="445"/>
      <c r="S11" s="55"/>
    </row>
    <row r="12" spans="2:63" s="32" customFormat="1" ht="26.25" customHeight="1" thickBot="1">
      <c r="D12" s="495" t="s">
        <v>64</v>
      </c>
      <c r="E12" s="496"/>
      <c r="F12" s="505"/>
      <c r="G12" s="509"/>
      <c r="H12" s="510"/>
      <c r="I12" s="511"/>
      <c r="J12" s="509"/>
      <c r="K12" s="510"/>
      <c r="L12" s="511"/>
      <c r="M12" s="512"/>
      <c r="N12" s="513"/>
      <c r="O12" s="514"/>
      <c r="P12" s="502"/>
      <c r="Q12" s="503"/>
      <c r="R12" s="446"/>
      <c r="S12" s="56"/>
    </row>
    <row r="13" spans="2:63" s="32" customFormat="1" ht="63" customHeight="1" thickBot="1">
      <c r="E13" s="254"/>
      <c r="F13" s="175" t="s">
        <v>65</v>
      </c>
      <c r="G13" s="149" t="s">
        <v>48</v>
      </c>
      <c r="H13" s="150" t="s">
        <v>66</v>
      </c>
      <c r="I13" s="151" t="s">
        <v>67</v>
      </c>
      <c r="J13" s="149" t="s">
        <v>48</v>
      </c>
      <c r="K13" s="150" t="s">
        <v>66</v>
      </c>
      <c r="L13" s="352" t="s">
        <v>68</v>
      </c>
      <c r="M13" s="373" t="s">
        <v>48</v>
      </c>
      <c r="N13" s="374" t="s">
        <v>66</v>
      </c>
      <c r="O13" s="375" t="s">
        <v>69</v>
      </c>
      <c r="P13" s="323" t="s">
        <v>48</v>
      </c>
      <c r="Q13" s="326" t="s">
        <v>66</v>
      </c>
      <c r="R13" s="388"/>
      <c r="S13" s="56"/>
    </row>
    <row r="14" spans="2:63" s="32" customFormat="1" ht="50.1" customHeight="1">
      <c r="D14" s="262"/>
      <c r="E14" s="272">
        <v>31</v>
      </c>
      <c r="F14" s="312" t="s">
        <v>70</v>
      </c>
      <c r="G14" s="57">
        <f>1*E14</f>
        <v>31</v>
      </c>
      <c r="H14" s="58">
        <f>G14*B15</f>
        <v>16430</v>
      </c>
      <c r="I14" s="185">
        <f>H14+H23+H30</f>
        <v>22520</v>
      </c>
      <c r="J14" s="59">
        <f>4*E14</f>
        <v>124</v>
      </c>
      <c r="K14" s="58">
        <f>J14*B15</f>
        <v>65720</v>
      </c>
      <c r="L14" s="332">
        <f>K14+K23+K30</f>
        <v>90080</v>
      </c>
      <c r="M14" s="355">
        <f>1*E14</f>
        <v>31</v>
      </c>
      <c r="N14" s="315">
        <f>M14*B15</f>
        <v>16430</v>
      </c>
      <c r="O14" s="185">
        <v>0</v>
      </c>
      <c r="P14" s="345">
        <f>0*E14</f>
        <v>0</v>
      </c>
      <c r="Q14" s="345">
        <f>P14*500</f>
        <v>0</v>
      </c>
      <c r="R14" s="346"/>
      <c r="S14" s="341">
        <f>G14+J14+M14</f>
        <v>186</v>
      </c>
      <c r="T14" s="187">
        <f>H14+K14+N14</f>
        <v>98580</v>
      </c>
    </row>
    <row r="15" spans="2:63" s="32" customFormat="1" ht="50.1" customHeight="1">
      <c r="B15" s="63">
        <v>530</v>
      </c>
      <c r="D15" s="263"/>
      <c r="E15" s="273">
        <v>3</v>
      </c>
      <c r="F15" s="313" t="s">
        <v>71</v>
      </c>
      <c r="G15" s="61">
        <v>3</v>
      </c>
      <c r="H15" s="58">
        <f>G15*B15</f>
        <v>1590</v>
      </c>
      <c r="I15" s="65">
        <f>H15+H20+H31</f>
        <v>5505</v>
      </c>
      <c r="J15" s="61">
        <f>4*(D15+E15)</f>
        <v>12</v>
      </c>
      <c r="K15" s="62">
        <f>J15*B15</f>
        <v>6360</v>
      </c>
      <c r="L15" s="333">
        <f>K15+K20+K31</f>
        <v>22020</v>
      </c>
      <c r="M15" s="356">
        <f>3*E15</f>
        <v>9</v>
      </c>
      <c r="N15" s="358">
        <f>M15*B15</f>
        <v>4770</v>
      </c>
      <c r="O15" s="65">
        <f>N15+N35</f>
        <v>14770</v>
      </c>
      <c r="P15" s="345">
        <f>0*E15</f>
        <v>0</v>
      </c>
      <c r="Q15" s="345">
        <f>P15*500</f>
        <v>0</v>
      </c>
      <c r="R15" s="199"/>
      <c r="S15" s="342">
        <f>G15+J15+M15+P15</f>
        <v>24</v>
      </c>
      <c r="T15" s="147">
        <f>H15+K15+N15+Q15</f>
        <v>12720</v>
      </c>
    </row>
    <row r="16" spans="2:63" s="32" customFormat="1" ht="50.1" customHeight="1" thickBot="1">
      <c r="B16" s="60" t="s">
        <v>72</v>
      </c>
      <c r="D16" s="262"/>
      <c r="E16" s="274">
        <v>30</v>
      </c>
      <c r="F16" s="314" t="s">
        <v>73</v>
      </c>
      <c r="G16" s="61">
        <f>1*E16</f>
        <v>30</v>
      </c>
      <c r="H16" s="58">
        <f>G16*B15</f>
        <v>15900</v>
      </c>
      <c r="I16" s="67">
        <f>H16+H21+H32</f>
        <v>26775</v>
      </c>
      <c r="J16" s="61">
        <f>4*E16</f>
        <v>120</v>
      </c>
      <c r="K16" s="62">
        <f>J16*B15</f>
        <v>63600</v>
      </c>
      <c r="L16" s="334">
        <f>K16+K32</f>
        <v>107100</v>
      </c>
      <c r="M16" s="356">
        <f>3*E16</f>
        <v>90</v>
      </c>
      <c r="N16" s="358">
        <f>M16*B15</f>
        <v>47700</v>
      </c>
      <c r="O16" s="68">
        <f>N16+N32+N36</f>
        <v>90325</v>
      </c>
      <c r="P16" s="345">
        <f>0*E16</f>
        <v>0</v>
      </c>
      <c r="Q16" s="345">
        <f>P16*500</f>
        <v>0</v>
      </c>
      <c r="R16" s="199"/>
      <c r="S16" s="342">
        <f>G16+J16+M16+P16</f>
        <v>240</v>
      </c>
      <c r="T16" s="148">
        <f>H16+K16+N16+Q16</f>
        <v>127200</v>
      </c>
    </row>
    <row r="17" spans="2:28" s="69" customFormat="1" ht="26.25" customHeight="1" thickBot="1">
      <c r="E17" s="278">
        <f>SUM(E14:E16)</f>
        <v>64</v>
      </c>
      <c r="F17" s="277" t="s">
        <v>74</v>
      </c>
      <c r="G17" s="70">
        <f>SUM(G14:G16)</f>
        <v>64</v>
      </c>
      <c r="H17" s="71">
        <f>SUM(H14:H16)</f>
        <v>33920</v>
      </c>
      <c r="I17" s="71">
        <f>SUM(I14:I16)</f>
        <v>54800</v>
      </c>
      <c r="J17" s="72">
        <f>SUM(J14:J16)</f>
        <v>256</v>
      </c>
      <c r="K17" s="73">
        <f>SUM(K14+K15+K16)</f>
        <v>135680</v>
      </c>
      <c r="L17" s="335">
        <f>SUM(L14+L15+L16)</f>
        <v>219200</v>
      </c>
      <c r="M17" s="72">
        <f>SUM(M14:M16)</f>
        <v>130</v>
      </c>
      <c r="N17" s="359">
        <f>SUM(N14:N16)</f>
        <v>68900</v>
      </c>
      <c r="O17" s="73">
        <f>SUM(O14:O16)</f>
        <v>105095</v>
      </c>
      <c r="P17" s="353"/>
      <c r="Q17" s="345"/>
      <c r="R17" s="347"/>
      <c r="S17" s="74"/>
      <c r="T17" s="75">
        <f>SUM(G17+J17+M17+P17)</f>
        <v>450</v>
      </c>
      <c r="U17" s="69">
        <v>500</v>
      </c>
      <c r="V17" s="69">
        <f>SUM(T17*500)</f>
        <v>225000</v>
      </c>
      <c r="X17" s="75"/>
    </row>
    <row r="18" spans="2:28" s="32" customFormat="1" ht="34.5" customHeight="1" thickBot="1">
      <c r="B18" s="190"/>
      <c r="F18" s="207" t="s">
        <v>75</v>
      </c>
      <c r="G18" s="300" t="s">
        <v>48</v>
      </c>
      <c r="H18" s="301" t="s">
        <v>66</v>
      </c>
      <c r="I18" s="297"/>
      <c r="J18" s="300" t="s">
        <v>48</v>
      </c>
      <c r="K18" s="301" t="s">
        <v>66</v>
      </c>
      <c r="L18" s="368"/>
      <c r="M18" s="300" t="s">
        <v>48</v>
      </c>
      <c r="N18" s="301" t="s">
        <v>66</v>
      </c>
      <c r="O18" s="297"/>
      <c r="P18" s="348" t="s">
        <v>48</v>
      </c>
      <c r="Q18" s="348" t="s">
        <v>66</v>
      </c>
      <c r="R18" s="349"/>
      <c r="S18" s="56"/>
      <c r="U18" s="76">
        <f>(Q17+N17+K17+H17)</f>
        <v>238500</v>
      </c>
      <c r="X18" s="31"/>
      <c r="Y18" s="31"/>
    </row>
    <row r="19" spans="2:28" s="32" customFormat="1" ht="16.5" customHeight="1">
      <c r="B19" s="63"/>
      <c r="F19" s="280" t="s">
        <v>76</v>
      </c>
      <c r="G19" s="282">
        <v>1</v>
      </c>
      <c r="H19" s="283"/>
      <c r="I19" s="284"/>
      <c r="J19" s="285">
        <v>4</v>
      </c>
      <c r="K19" s="283"/>
      <c r="L19" s="336"/>
      <c r="M19" s="285">
        <v>0</v>
      </c>
      <c r="N19" s="360"/>
      <c r="O19" s="284"/>
      <c r="P19" s="324">
        <v>0</v>
      </c>
      <c r="Q19" s="325"/>
      <c r="R19" s="327"/>
      <c r="S19" s="343">
        <f>G19+J19+M19+P19</f>
        <v>5</v>
      </c>
      <c r="T19" s="184"/>
      <c r="X19" s="31"/>
    </row>
    <row r="20" spans="2:28" s="32" customFormat="1" ht="16.5" customHeight="1">
      <c r="F20" s="281" t="s">
        <v>77</v>
      </c>
      <c r="G20" s="282">
        <v>1</v>
      </c>
      <c r="H20" s="283"/>
      <c r="I20" s="284"/>
      <c r="J20" s="285">
        <v>4</v>
      </c>
      <c r="K20" s="283"/>
      <c r="L20" s="336"/>
      <c r="M20" s="285">
        <v>3</v>
      </c>
      <c r="N20" s="360"/>
      <c r="O20" s="284"/>
      <c r="P20" s="324">
        <v>0</v>
      </c>
      <c r="Q20" s="325"/>
      <c r="R20" s="327"/>
      <c r="S20" s="56">
        <f t="shared" ref="S20" si="0">G20+J20+M20+P20</f>
        <v>8</v>
      </c>
      <c r="T20" s="91"/>
      <c r="V20" s="63"/>
      <c r="W20" s="31"/>
    </row>
    <row r="21" spans="2:28" s="32" customFormat="1" ht="16.5" customHeight="1" thickBot="1">
      <c r="F21" s="281" t="s">
        <v>78</v>
      </c>
      <c r="G21" s="282">
        <v>1</v>
      </c>
      <c r="H21" s="283"/>
      <c r="I21" s="284"/>
      <c r="J21" s="285">
        <v>4</v>
      </c>
      <c r="K21" s="283"/>
      <c r="L21" s="336"/>
      <c r="M21" s="285">
        <v>3</v>
      </c>
      <c r="N21" s="360"/>
      <c r="O21" s="284"/>
      <c r="P21" s="324">
        <v>0</v>
      </c>
      <c r="Q21" s="325"/>
      <c r="R21" s="327"/>
      <c r="S21" s="56">
        <f>G21+J21+M21+P21</f>
        <v>8</v>
      </c>
      <c r="T21" s="91"/>
    </row>
    <row r="22" spans="2:28" s="69" customFormat="1" ht="19.5" thickBot="1">
      <c r="F22" s="176" t="s">
        <v>74</v>
      </c>
      <c r="G22" s="286">
        <f>SUM(G19:G21)</f>
        <v>3</v>
      </c>
      <c r="H22" s="120">
        <f>SUM(H19:H21)</f>
        <v>0</v>
      </c>
      <c r="I22" s="120"/>
      <c r="J22" s="288">
        <f>SUM(J19:J21)</f>
        <v>12</v>
      </c>
      <c r="K22" s="287"/>
      <c r="L22" s="337"/>
      <c r="M22" s="288">
        <f>SUM(M19:M21)</f>
        <v>6</v>
      </c>
      <c r="N22" s="361"/>
      <c r="O22" s="287"/>
      <c r="P22" s="354">
        <f>SUM(P19:P21)</f>
        <v>0</v>
      </c>
      <c r="Q22" s="348"/>
      <c r="R22" s="350"/>
      <c r="S22" s="74">
        <f>SUM(S19:S21)</f>
        <v>21</v>
      </c>
    </row>
    <row r="23" spans="2:28" s="32" customFormat="1" ht="91.5" customHeight="1">
      <c r="B23" s="78" t="s">
        <v>79</v>
      </c>
      <c r="C23" s="31"/>
      <c r="E23" s="79" t="s">
        <v>80</v>
      </c>
      <c r="F23" s="418" t="s">
        <v>81</v>
      </c>
      <c r="G23" s="80">
        <f>1*E24</f>
        <v>0</v>
      </c>
      <c r="H23" s="189">
        <f>G23*B24</f>
        <v>0</v>
      </c>
      <c r="I23" s="81"/>
      <c r="J23" s="82">
        <f>4*E24</f>
        <v>0</v>
      </c>
      <c r="K23" s="189">
        <f>J23*B24</f>
        <v>0</v>
      </c>
      <c r="L23" s="83"/>
      <c r="M23" s="82">
        <v>12</v>
      </c>
      <c r="N23" s="362">
        <f>M23*B24</f>
        <v>1824</v>
      </c>
      <c r="O23" s="81"/>
      <c r="P23" s="323">
        <f>0*E24</f>
        <v>0</v>
      </c>
      <c r="Q23" s="323">
        <f>P23*150</f>
        <v>0</v>
      </c>
      <c r="R23" s="328"/>
      <c r="S23" s="343">
        <f>G23+J23+M23+P23</f>
        <v>12</v>
      </c>
      <c r="T23" s="188">
        <f>H23+K23+N23+Q23</f>
        <v>1824</v>
      </c>
      <c r="V23" s="69"/>
    </row>
    <row r="24" spans="2:28" s="32" customFormat="1" ht="23.25" customHeight="1" thickBot="1">
      <c r="B24" s="63">
        <v>152</v>
      </c>
      <c r="D24" s="32" t="s">
        <v>82</v>
      </c>
      <c r="E24" s="84"/>
      <c r="F24" s="269"/>
      <c r="G24" s="264"/>
      <c r="H24" s="265"/>
      <c r="I24" s="93"/>
      <c r="J24" s="266"/>
      <c r="K24" s="267"/>
      <c r="L24" s="268"/>
      <c r="M24" s="266"/>
      <c r="N24" s="363"/>
      <c r="O24" s="85"/>
      <c r="P24" s="323"/>
      <c r="Q24" s="351"/>
      <c r="R24" s="329"/>
      <c r="S24" s="344"/>
      <c r="T24" s="393"/>
      <c r="U24" s="31"/>
      <c r="V24" s="69"/>
      <c r="AB24" s="170"/>
    </row>
    <row r="25" spans="2:28" s="32" customFormat="1" ht="18.75">
      <c r="B25" s="152"/>
      <c r="D25" s="31"/>
      <c r="E25" s="279"/>
      <c r="F25" s="86" t="s">
        <v>74</v>
      </c>
      <c r="G25" s="87">
        <f>G23</f>
        <v>0</v>
      </c>
      <c r="H25" s="88">
        <f>SUM(H23:H24)</f>
        <v>0</v>
      </c>
      <c r="I25" s="88"/>
      <c r="J25" s="89">
        <f>SUM(J23:J24)</f>
        <v>0</v>
      </c>
      <c r="K25" s="88">
        <f>SUM(K23:K24)</f>
        <v>0</v>
      </c>
      <c r="L25" s="90"/>
      <c r="M25" s="89">
        <f>SUM(M23:M24)</f>
        <v>12</v>
      </c>
      <c r="N25" s="364">
        <f>SUM(N23:N24)</f>
        <v>1824</v>
      </c>
      <c r="O25" s="88"/>
      <c r="P25" s="323">
        <f>SUM(P23:P24)</f>
        <v>0</v>
      </c>
      <c r="Q25" s="323">
        <f>SUM(Q23:Q24)</f>
        <v>0</v>
      </c>
      <c r="R25" s="328"/>
      <c r="S25" s="31"/>
      <c r="T25" s="108"/>
      <c r="U25" s="31"/>
      <c r="V25" s="69"/>
      <c r="AB25" s="170"/>
    </row>
    <row r="26" spans="2:28" s="32" customFormat="1" ht="26.25" customHeight="1" thickBot="1">
      <c r="B26" s="316"/>
      <c r="E26" s="31"/>
      <c r="F26" s="317" t="s">
        <v>83</v>
      </c>
      <c r="G26" s="318">
        <v>1</v>
      </c>
      <c r="H26" s="200">
        <f>G26*B27</f>
        <v>0</v>
      </c>
      <c r="I26" s="201"/>
      <c r="J26" s="318">
        <v>4</v>
      </c>
      <c r="K26" s="200">
        <f>J26*B27</f>
        <v>0</v>
      </c>
      <c r="L26" s="202"/>
      <c r="M26" s="318">
        <v>1</v>
      </c>
      <c r="N26" s="365"/>
      <c r="O26" s="201"/>
      <c r="P26" s="323">
        <v>0</v>
      </c>
      <c r="Q26" s="323">
        <f>P26*2200</f>
        <v>0</v>
      </c>
      <c r="R26" s="328"/>
      <c r="S26" s="389">
        <f>SUM(P26+G26+J26+M26)</f>
        <v>6</v>
      </c>
      <c r="T26" s="31"/>
      <c r="U26" s="394"/>
      <c r="V26" s="69"/>
      <c r="AB26" s="170"/>
    </row>
    <row r="27" spans="2:28" s="32" customFormat="1" ht="30.75" hidden="1" customHeight="1" thickBot="1">
      <c r="B27" s="92"/>
      <c r="F27" s="208"/>
      <c r="G27" s="203"/>
      <c r="H27" s="204"/>
      <c r="I27" s="205"/>
      <c r="J27" s="203"/>
      <c r="K27" s="204"/>
      <c r="L27" s="206"/>
      <c r="M27" s="203"/>
      <c r="N27" s="366"/>
      <c r="O27" s="205"/>
      <c r="P27" s="323"/>
      <c r="Q27" s="323"/>
      <c r="R27" s="328"/>
      <c r="S27" s="31"/>
      <c r="T27" s="31">
        <f>SUM(G27+J27+M27+P27)</f>
        <v>0</v>
      </c>
      <c r="U27" s="394">
        <f>H27+K27+N27+Q27</f>
        <v>0</v>
      </c>
      <c r="V27" s="69"/>
      <c r="AB27" s="170"/>
    </row>
    <row r="28" spans="2:28" s="32" customFormat="1" ht="29.25" hidden="1" customHeight="1" thickBot="1">
      <c r="B28" s="66"/>
      <c r="F28" s="176" t="s">
        <v>74</v>
      </c>
      <c r="G28" s="209">
        <f>G26+G27</f>
        <v>1</v>
      </c>
      <c r="H28" s="210">
        <f>H26+H27</f>
        <v>0</v>
      </c>
      <c r="I28" s="211"/>
      <c r="J28" s="209">
        <v>0</v>
      </c>
      <c r="K28" s="210">
        <f>K26+K27</f>
        <v>0</v>
      </c>
      <c r="L28" s="210"/>
      <c r="M28" s="209">
        <v>0</v>
      </c>
      <c r="N28" s="367">
        <f>N26+N27</f>
        <v>0</v>
      </c>
      <c r="O28" s="211"/>
      <c r="P28" s="323">
        <v>0</v>
      </c>
      <c r="Q28" s="323">
        <f>Q26+Q27</f>
        <v>0</v>
      </c>
      <c r="R28" s="328"/>
      <c r="S28" s="31"/>
      <c r="T28" s="31">
        <f>T26+T27</f>
        <v>0</v>
      </c>
      <c r="U28" s="31">
        <f>T28*B27</f>
        <v>0</v>
      </c>
      <c r="V28" s="69"/>
      <c r="AB28" s="170"/>
    </row>
    <row r="29" spans="2:28" s="32" customFormat="1" ht="50.25" customHeight="1" thickBot="1">
      <c r="B29" s="60" t="s">
        <v>84</v>
      </c>
      <c r="E29" s="32" t="s">
        <v>85</v>
      </c>
      <c r="F29" s="398" t="s">
        <v>86</v>
      </c>
      <c r="G29" s="94" t="s">
        <v>48</v>
      </c>
      <c r="H29" s="95" t="s">
        <v>66</v>
      </c>
      <c r="I29" s="96"/>
      <c r="J29" s="97" t="s">
        <v>48</v>
      </c>
      <c r="K29" s="95" t="s">
        <v>66</v>
      </c>
      <c r="L29" s="97"/>
      <c r="M29" s="94" t="s">
        <v>48</v>
      </c>
      <c r="N29" s="95" t="s">
        <v>66</v>
      </c>
      <c r="O29" s="96"/>
      <c r="P29" s="348" t="s">
        <v>48</v>
      </c>
      <c r="Q29" s="348" t="s">
        <v>66</v>
      </c>
      <c r="R29" s="331"/>
      <c r="S29" s="31"/>
      <c r="T29" s="31"/>
      <c r="U29" s="31"/>
      <c r="V29" s="69"/>
      <c r="AB29" s="31"/>
    </row>
    <row r="30" spans="2:28" s="32" customFormat="1" ht="24.95" customHeight="1">
      <c r="B30" s="32">
        <v>435</v>
      </c>
      <c r="E30" s="84">
        <v>14</v>
      </c>
      <c r="F30" s="186" t="s">
        <v>87</v>
      </c>
      <c r="G30" s="98">
        <f>14*1</f>
        <v>14</v>
      </c>
      <c r="H30" s="99">
        <f>B30*G30</f>
        <v>6090</v>
      </c>
      <c r="I30" s="100"/>
      <c r="J30" s="384">
        <f>4*E30</f>
        <v>56</v>
      </c>
      <c r="K30" s="101">
        <f>J30*B30</f>
        <v>24360</v>
      </c>
      <c r="L30" s="369"/>
      <c r="M30" s="98">
        <f>1*14</f>
        <v>14</v>
      </c>
      <c r="N30" s="102">
        <f>M30*B30</f>
        <v>6090</v>
      </c>
      <c r="O30" s="103"/>
      <c r="P30" s="323">
        <f>0*E30</f>
        <v>0</v>
      </c>
      <c r="Q30" s="323">
        <f>P30*E30</f>
        <v>0</v>
      </c>
      <c r="R30" s="330">
        <f>G30+J30+M30+P30</f>
        <v>84</v>
      </c>
      <c r="S30" s="390">
        <f>H30+K30+N30+Q30</f>
        <v>36540</v>
      </c>
      <c r="T30" s="395"/>
      <c r="U30" s="31"/>
      <c r="V30" s="69"/>
      <c r="X30" s="31"/>
    </row>
    <row r="31" spans="2:28" s="32" customFormat="1" ht="24.95" customHeight="1">
      <c r="E31" s="270">
        <v>9</v>
      </c>
      <c r="F31" s="64" t="s">
        <v>88</v>
      </c>
      <c r="G31" s="109">
        <f>1*E31</f>
        <v>9</v>
      </c>
      <c r="H31" s="110">
        <f>G31*B30</f>
        <v>3915</v>
      </c>
      <c r="I31" s="107"/>
      <c r="J31" s="385">
        <f>4*E31</f>
        <v>36</v>
      </c>
      <c r="K31" s="104">
        <f>J31*B30</f>
        <v>15660</v>
      </c>
      <c r="L31" s="370"/>
      <c r="M31" s="105">
        <f>3*E31</f>
        <v>27</v>
      </c>
      <c r="N31" s="106">
        <f>M31*B30</f>
        <v>11745</v>
      </c>
      <c r="O31" s="107"/>
      <c r="P31" s="323">
        <f>0*E31</f>
        <v>0</v>
      </c>
      <c r="Q31" s="323">
        <f>P31*E31</f>
        <v>0</v>
      </c>
      <c r="R31" s="330">
        <f>G31+J31+M31+P31</f>
        <v>72</v>
      </c>
      <c r="S31" s="391">
        <f t="shared" ref="S31:S32" si="1">H31+K31+N31+Q31</f>
        <v>31320</v>
      </c>
      <c r="T31" s="396"/>
      <c r="U31" s="31"/>
      <c r="V31" s="69"/>
    </row>
    <row r="32" spans="2:28" s="32" customFormat="1" ht="24.95" customHeight="1" thickBot="1">
      <c r="E32" s="271">
        <v>25</v>
      </c>
      <c r="F32" s="111" t="s">
        <v>89</v>
      </c>
      <c r="G32" s="109">
        <f>E32*1</f>
        <v>25</v>
      </c>
      <c r="H32" s="110">
        <f>G32*B30</f>
        <v>10875</v>
      </c>
      <c r="I32" s="107"/>
      <c r="J32" s="385">
        <f>4*E32</f>
        <v>100</v>
      </c>
      <c r="K32" s="104">
        <f>J32*B30</f>
        <v>43500</v>
      </c>
      <c r="L32" s="370"/>
      <c r="M32" s="105">
        <f>3*E32</f>
        <v>75</v>
      </c>
      <c r="N32" s="106">
        <f>M32*B30</f>
        <v>32625</v>
      </c>
      <c r="O32" s="107"/>
      <c r="P32" s="323">
        <f>0*E32</f>
        <v>0</v>
      </c>
      <c r="Q32" s="323">
        <f>P32*E32</f>
        <v>0</v>
      </c>
      <c r="R32" s="330">
        <f>G32+J32+M32+P32</f>
        <v>200</v>
      </c>
      <c r="S32" s="392">
        <f t="shared" si="1"/>
        <v>87000</v>
      </c>
      <c r="T32" s="397"/>
      <c r="U32" s="31"/>
      <c r="V32" s="69"/>
    </row>
    <row r="33" spans="2:26" s="32" customFormat="1" ht="24.95" customHeight="1" thickBot="1">
      <c r="E33" s="276">
        <f>SUM(E30:E32)</f>
        <v>48</v>
      </c>
      <c r="F33" s="275" t="s">
        <v>74</v>
      </c>
      <c r="G33" s="112">
        <f>SUM(G30:G32)</f>
        <v>48</v>
      </c>
      <c r="H33" s="113">
        <f>SUM(H30:H32)</f>
        <v>20880</v>
      </c>
      <c r="I33" s="114"/>
      <c r="J33" s="115">
        <f>SUM(J30:J32)</f>
        <v>192</v>
      </c>
      <c r="K33" s="113">
        <f>SUM(K30:K32)</f>
        <v>83520</v>
      </c>
      <c r="L33" s="338"/>
      <c r="M33" s="357">
        <f>SUM(M30:M32)</f>
        <v>116</v>
      </c>
      <c r="N33" s="113">
        <f>SUM(N30:N32)</f>
        <v>50460</v>
      </c>
      <c r="O33" s="114"/>
      <c r="P33" s="325">
        <f>SUM(P30:P32)</f>
        <v>0</v>
      </c>
      <c r="Q33" s="323">
        <f>SUM(Q30:Q32)</f>
        <v>0</v>
      </c>
      <c r="R33" s="328"/>
      <c r="S33" s="56"/>
      <c r="V33" s="108"/>
    </row>
    <row r="34" spans="2:26" s="32" customFormat="1" ht="24.95" customHeight="1">
      <c r="F34" s="515" t="s">
        <v>90</v>
      </c>
      <c r="G34" s="376" t="s">
        <v>48</v>
      </c>
      <c r="H34" s="116" t="s">
        <v>66</v>
      </c>
      <c r="I34" s="377"/>
      <c r="J34" s="290" t="s">
        <v>48</v>
      </c>
      <c r="K34" s="116" t="s">
        <v>66</v>
      </c>
      <c r="L34" s="339"/>
      <c r="M34" s="376" t="s">
        <v>48</v>
      </c>
      <c r="N34" s="116" t="s">
        <v>66</v>
      </c>
      <c r="O34" s="377"/>
      <c r="P34" s="325"/>
      <c r="Q34" s="348" t="s">
        <v>66</v>
      </c>
      <c r="R34" s="331"/>
      <c r="S34" s="56"/>
      <c r="V34" s="69"/>
    </row>
    <row r="35" spans="2:26" s="32" customFormat="1" ht="24.95" customHeight="1">
      <c r="D35" s="31"/>
      <c r="F35" s="516"/>
      <c r="G35" s="376"/>
      <c r="H35" s="117"/>
      <c r="I35" s="386"/>
      <c r="J35" s="291"/>
      <c r="K35" s="289" t="s">
        <v>2</v>
      </c>
      <c r="L35" s="371"/>
      <c r="M35" s="378" t="s">
        <v>91</v>
      </c>
      <c r="N35" s="321">
        <v>10000</v>
      </c>
      <c r="O35" s="379"/>
      <c r="P35" s="325" t="s">
        <v>2</v>
      </c>
      <c r="Q35" s="348" t="s">
        <v>2</v>
      </c>
      <c r="R35" s="331"/>
      <c r="S35" s="56"/>
      <c r="V35" s="69"/>
    </row>
    <row r="36" spans="2:26" s="32" customFormat="1" ht="24.95" customHeight="1">
      <c r="D36" s="31"/>
      <c r="F36" s="516"/>
      <c r="G36" s="376"/>
      <c r="H36" s="117"/>
      <c r="I36" s="386"/>
      <c r="J36" s="291"/>
      <c r="K36" s="289" t="s">
        <v>2</v>
      </c>
      <c r="L36" s="371"/>
      <c r="M36" s="380" t="s">
        <v>92</v>
      </c>
      <c r="N36" s="321">
        <v>10000</v>
      </c>
      <c r="O36" s="379"/>
      <c r="P36" s="325" t="s">
        <v>1</v>
      </c>
      <c r="Q36" s="348" t="s">
        <v>2</v>
      </c>
      <c r="R36" s="331"/>
      <c r="S36" s="56"/>
      <c r="V36" s="69"/>
    </row>
    <row r="37" spans="2:26" s="32" customFormat="1" ht="18.75" customHeight="1" thickBot="1">
      <c r="B37" s="118" t="s">
        <v>93</v>
      </c>
      <c r="C37" s="32">
        <v>10000</v>
      </c>
      <c r="F37" s="517"/>
      <c r="G37" s="387" t="s">
        <v>1</v>
      </c>
      <c r="H37" s="340" t="s">
        <v>0</v>
      </c>
      <c r="I37" s="383"/>
      <c r="J37" s="319" t="s">
        <v>82</v>
      </c>
      <c r="K37" s="320">
        <v>10000</v>
      </c>
      <c r="L37" s="372"/>
      <c r="M37" s="381"/>
      <c r="N37" s="382"/>
      <c r="O37" s="383"/>
      <c r="P37" s="325"/>
      <c r="Q37" s="323"/>
      <c r="R37" s="322"/>
      <c r="S37" s="56">
        <v>5</v>
      </c>
      <c r="V37" s="69"/>
    </row>
    <row r="38" spans="2:26" s="32" customFormat="1" ht="23.25" customHeight="1" thickBot="1">
      <c r="B38" s="152"/>
      <c r="F38" s="77" t="s">
        <v>74</v>
      </c>
      <c r="G38" s="121"/>
      <c r="H38" s="119"/>
      <c r="I38" s="119"/>
      <c r="J38" s="122"/>
      <c r="K38" s="123">
        <f>SUM(K37:K37)</f>
        <v>10000</v>
      </c>
      <c r="L38" s="119"/>
      <c r="M38" s="122"/>
      <c r="N38" s="123">
        <f>SUM(N35:N37)</f>
        <v>20000</v>
      </c>
      <c r="O38" s="119"/>
      <c r="P38" s="122"/>
      <c r="Q38" s="123">
        <f>SUM(Q37:Q37)</f>
        <v>0</v>
      </c>
      <c r="R38" s="123"/>
      <c r="S38" s="56">
        <f>SUM(K38:Q38)</f>
        <v>30000</v>
      </c>
      <c r="V38" s="69"/>
      <c r="Y38" s="31"/>
      <c r="Z38" s="31"/>
    </row>
    <row r="39" spans="2:26" s="32" customFormat="1" ht="30" customHeight="1">
      <c r="F39" s="124"/>
      <c r="G39" s="31"/>
      <c r="H39" s="125">
        <f>(H17+H22+H25+H28+H33)</f>
        <v>54800</v>
      </c>
      <c r="I39" s="173"/>
      <c r="J39" s="31"/>
      <c r="K39" s="125">
        <f>SUM(K17+K22+K25+K28+K33+K38)</f>
        <v>229200</v>
      </c>
      <c r="L39" s="173"/>
      <c r="M39" s="31"/>
      <c r="N39" s="125">
        <f>SUM(N17+N25+N33+N38)</f>
        <v>141184</v>
      </c>
      <c r="O39" s="173"/>
      <c r="P39" s="31"/>
      <c r="Q39" s="174">
        <f>SUM(Q17+Q22+Q28+Q25+Q33+Q38)</f>
        <v>0</v>
      </c>
      <c r="R39" s="191"/>
      <c r="S39" s="31"/>
      <c r="X39" s="31"/>
    </row>
    <row r="40" spans="2:26" s="32" customFormat="1" ht="15.75" customHeight="1" thickBot="1">
      <c r="F40" s="126" t="s">
        <v>94</v>
      </c>
      <c r="G40" s="31"/>
      <c r="H40" s="127"/>
      <c r="I40" s="173"/>
      <c r="J40" s="31"/>
      <c r="K40" s="127"/>
      <c r="L40" s="173"/>
      <c r="M40" s="31"/>
      <c r="N40" s="127"/>
      <c r="O40" s="173"/>
      <c r="P40" s="31"/>
      <c r="Q40" s="127"/>
      <c r="R40" s="192"/>
      <c r="S40" s="31"/>
      <c r="V40" s="172">
        <f>V17+V22+V24+V26</f>
        <v>225000</v>
      </c>
      <c r="W40" s="169" t="s">
        <v>95</v>
      </c>
      <c r="X40" s="108"/>
    </row>
    <row r="41" spans="2:26" s="32" customFormat="1" ht="19.5" thickBot="1">
      <c r="F41" s="124" t="s">
        <v>96</v>
      </c>
      <c r="G41" s="31"/>
      <c r="H41" s="128">
        <f>H39*0.23</f>
        <v>12604</v>
      </c>
      <c r="I41" s="128"/>
      <c r="J41" s="31"/>
      <c r="K41" s="129">
        <f>K39*0.23</f>
        <v>52716</v>
      </c>
      <c r="L41" s="129"/>
      <c r="M41" s="31"/>
      <c r="N41" s="31">
        <f>N39*0.23</f>
        <v>32472.32</v>
      </c>
      <c r="O41" s="31"/>
      <c r="P41" s="31"/>
      <c r="Q41" s="31">
        <f>Q39*0.23</f>
        <v>0</v>
      </c>
      <c r="R41" s="31"/>
      <c r="S41" s="31"/>
      <c r="X41" s="108"/>
    </row>
    <row r="42" spans="2:26" s="32" customFormat="1" ht="30.75" customHeight="1" thickBot="1">
      <c r="B42" s="31"/>
      <c r="F42" s="124" t="s">
        <v>97</v>
      </c>
      <c r="G42" s="130">
        <v>2020</v>
      </c>
      <c r="H42" s="131">
        <f>H39+H41</f>
        <v>67404</v>
      </c>
      <c r="I42" s="132"/>
      <c r="J42" s="130">
        <v>2021</v>
      </c>
      <c r="K42" s="131">
        <f>K39+K41</f>
        <v>281916</v>
      </c>
      <c r="L42" s="132"/>
      <c r="M42" s="130">
        <v>2022</v>
      </c>
      <c r="N42" s="131">
        <f>N39*1.23</f>
        <v>173656.32000000001</v>
      </c>
      <c r="O42" s="132"/>
      <c r="P42" s="133">
        <v>2023</v>
      </c>
      <c r="Q42" s="146">
        <f>Q39*1.23</f>
        <v>0</v>
      </c>
      <c r="R42" s="193"/>
      <c r="S42" s="31"/>
      <c r="X42" s="171"/>
    </row>
    <row r="43" spans="2:26" s="32" customFormat="1" ht="72" customHeight="1" thickBot="1">
      <c r="B43" s="31"/>
      <c r="E43" s="31"/>
      <c r="F43" s="31"/>
      <c r="G43" s="31"/>
      <c r="H43" s="31"/>
      <c r="I43" s="31"/>
      <c r="J43" s="31"/>
      <c r="K43" s="31"/>
      <c r="L43" s="31"/>
      <c r="M43" s="31"/>
      <c r="N43" s="129">
        <f>N39+N41</f>
        <v>173656.32000000001</v>
      </c>
      <c r="O43" s="129"/>
      <c r="P43" s="31"/>
      <c r="Q43" s="166">
        <f>SUM(H39+K39+N39+Q39)</f>
        <v>425184</v>
      </c>
      <c r="R43" s="194"/>
      <c r="S43" s="42" t="s">
        <v>95</v>
      </c>
      <c r="T43" s="168">
        <f>S38+Q43</f>
        <v>455184</v>
      </c>
      <c r="U43" s="216">
        <v>2133253</v>
      </c>
      <c r="V43" s="217">
        <f>U43-Q43</f>
        <v>1708069</v>
      </c>
      <c r="X43" s="171"/>
    </row>
    <row r="44" spans="2:26" s="32" customFormat="1" ht="19.5" thickBot="1">
      <c r="B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 t="s">
        <v>96</v>
      </c>
      <c r="T44" s="169"/>
      <c r="U44" s="169"/>
      <c r="X44" s="171"/>
    </row>
    <row r="45" spans="2:26" s="32" customFormat="1" ht="29.25" thickBot="1">
      <c r="B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167">
        <f>H42+K42+N42+Q42</f>
        <v>522976.32</v>
      </c>
      <c r="R45" s="195"/>
      <c r="S45" s="42" t="s">
        <v>98</v>
      </c>
      <c r="T45" s="169">
        <f>T43*1.23</f>
        <v>559876.31999999995</v>
      </c>
      <c r="U45" s="169"/>
      <c r="X45" s="171"/>
    </row>
    <row r="46" spans="2:26" s="32" customFormat="1" ht="19.5" hidden="1" thickBot="1">
      <c r="F46" s="124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56"/>
      <c r="X46" s="171"/>
    </row>
    <row r="47" spans="2:26" s="32" customFormat="1" ht="19.5" hidden="1" thickBot="1">
      <c r="F47" s="124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56"/>
      <c r="X47" s="171"/>
    </row>
    <row r="48" spans="2:26" s="32" customFormat="1" ht="19.5" hidden="1" thickBot="1">
      <c r="F48" s="134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6"/>
      <c r="X48" s="171"/>
    </row>
    <row r="49" spans="6:24" s="32" customFormat="1" ht="26.25">
      <c r="H49" s="518">
        <v>2020</v>
      </c>
      <c r="I49" s="137"/>
      <c r="K49" s="518">
        <v>2021</v>
      </c>
      <c r="L49" s="137"/>
      <c r="N49" s="518">
        <v>2022</v>
      </c>
      <c r="O49" s="137"/>
      <c r="P49" s="138"/>
      <c r="Q49" s="518">
        <v>2023</v>
      </c>
      <c r="R49" s="196"/>
      <c r="X49" s="171"/>
    </row>
    <row r="50" spans="6:24" s="32" customFormat="1" ht="27" thickBot="1">
      <c r="H50" s="519"/>
      <c r="I50" s="137"/>
      <c r="J50" s="31" t="s">
        <v>98</v>
      </c>
      <c r="K50" s="519"/>
      <c r="L50" s="137"/>
      <c r="M50" s="32" t="s">
        <v>98</v>
      </c>
      <c r="N50" s="519"/>
      <c r="O50" s="137"/>
      <c r="P50" s="32" t="s">
        <v>98</v>
      </c>
      <c r="Q50" s="519"/>
      <c r="R50" s="196"/>
      <c r="X50" s="31"/>
    </row>
    <row r="51" spans="6:24" s="32" customFormat="1" ht="35.1" customHeight="1">
      <c r="F51" s="156" t="s">
        <v>99</v>
      </c>
      <c r="G51" s="157"/>
      <c r="H51" s="139">
        <f>H14+H19+H23+H26+H30</f>
        <v>22520</v>
      </c>
      <c r="I51" s="158"/>
      <c r="J51" s="159">
        <f>H51*1.23</f>
        <v>27699.599999999999</v>
      </c>
      <c r="K51" s="139">
        <f>K14+K19+K23+K26+K30+K37</f>
        <v>100080</v>
      </c>
      <c r="L51" s="158"/>
      <c r="M51" s="159">
        <f>K51*1.23</f>
        <v>123098.4</v>
      </c>
      <c r="N51" s="139"/>
      <c r="O51" s="158"/>
      <c r="P51" s="159"/>
      <c r="Q51" s="141"/>
      <c r="R51" s="197"/>
      <c r="S51" s="160"/>
      <c r="T51" s="32" t="s">
        <v>95</v>
      </c>
      <c r="U51" s="76">
        <f>H51+K51+M51</f>
        <v>245698.4</v>
      </c>
      <c r="X51" s="31"/>
    </row>
    <row r="52" spans="6:24" s="32" customFormat="1" ht="35.1" customHeight="1">
      <c r="F52" s="161" t="s">
        <v>88</v>
      </c>
      <c r="G52" s="108"/>
      <c r="H52" s="153">
        <f>H15+H20+H31</f>
        <v>5505</v>
      </c>
      <c r="I52" s="140"/>
      <c r="J52" s="154">
        <f>H52*1.23</f>
        <v>6771.15</v>
      </c>
      <c r="K52" s="153">
        <f>K15+K20+K31</f>
        <v>22020</v>
      </c>
      <c r="L52" s="140"/>
      <c r="M52" s="154">
        <f>K52*1.23</f>
        <v>27084.6</v>
      </c>
      <c r="N52" s="153">
        <f>N15+N20+N31+N35</f>
        <v>26515</v>
      </c>
      <c r="O52" s="140"/>
      <c r="P52" s="154">
        <f>N52*1.23</f>
        <v>32613.45</v>
      </c>
      <c r="Q52" s="142"/>
      <c r="R52" s="162"/>
      <c r="S52" s="74"/>
      <c r="X52" s="31"/>
    </row>
    <row r="53" spans="6:24" ht="35.1" customHeight="1" thickBot="1">
      <c r="F53" s="163" t="s">
        <v>89</v>
      </c>
      <c r="G53" s="40"/>
      <c r="H53" s="155">
        <f>H16+H21+H32</f>
        <v>26775</v>
      </c>
      <c r="I53" s="164"/>
      <c r="J53" s="165">
        <f>H53*1.23</f>
        <v>32933.25</v>
      </c>
      <c r="K53" s="155">
        <f>K16+K21+K32</f>
        <v>107100</v>
      </c>
      <c r="L53" s="164"/>
      <c r="M53" s="165">
        <f>K53*1.23</f>
        <v>131733</v>
      </c>
      <c r="N53" s="155">
        <f>N16+N21+N32+N36</f>
        <v>90325</v>
      </c>
      <c r="O53" s="164"/>
      <c r="P53" s="165">
        <f>N53*1.23</f>
        <v>111099.75</v>
      </c>
      <c r="Q53" s="143"/>
      <c r="R53" s="198"/>
      <c r="S53" s="51"/>
    </row>
    <row r="54" spans="6:24" ht="18.75">
      <c r="H54" s="92" t="s">
        <v>95</v>
      </c>
      <c r="I54" s="92"/>
    </row>
    <row r="56" spans="6:24">
      <c r="H56" s="54">
        <f>SUM(H51:H53)</f>
        <v>54800</v>
      </c>
      <c r="I56" s="54"/>
    </row>
    <row r="57" spans="6:24">
      <c r="H57" s="54">
        <f>SUM(K51:K53)</f>
        <v>229200</v>
      </c>
      <c r="I57" s="54"/>
      <c r="L57" s="14"/>
    </row>
    <row r="58" spans="6:24" ht="18.75">
      <c r="H58" s="54">
        <f>SUM(N51:N53)</f>
        <v>116840</v>
      </c>
      <c r="I58" s="54"/>
      <c r="S58" s="32" t="s">
        <v>98</v>
      </c>
    </row>
    <row r="59" spans="6:24">
      <c r="H59" s="54" t="e">
        <f>#REF!</f>
        <v>#REF!</v>
      </c>
      <c r="I59" s="54"/>
    </row>
    <row r="61" spans="6:24">
      <c r="H61" s="54" t="e">
        <f>SUM(H56:H59)</f>
        <v>#REF!</v>
      </c>
      <c r="I61" s="54"/>
    </row>
  </sheetData>
  <mergeCells count="14">
    <mergeCell ref="F34:F37"/>
    <mergeCell ref="H49:H50"/>
    <mergeCell ref="K49:K50"/>
    <mergeCell ref="N49:N50"/>
    <mergeCell ref="Q49:Q50"/>
    <mergeCell ref="F1:K1"/>
    <mergeCell ref="D12:E12"/>
    <mergeCell ref="AB3:AC3"/>
    <mergeCell ref="J3:K3"/>
    <mergeCell ref="P11:Q12"/>
    <mergeCell ref="F11:F12"/>
    <mergeCell ref="G11:I12"/>
    <mergeCell ref="J11:L12"/>
    <mergeCell ref="M11:O12"/>
  </mergeCells>
  <pageMargins left="0.23622047244094491" right="0.23622047244094491" top="0.74803149606299213" bottom="0.74803149606299213" header="0.31496062992125984" footer="0.31496062992125984"/>
  <pageSetup paperSize="9" scale="55" orientation="landscape" r:id="rId1"/>
  <rowBreaks count="1" manualBreakCount="1">
    <brk id="28" max="16" man="1"/>
  </rowBreaks>
  <colBreaks count="2" manualBreakCount="2">
    <brk id="43" max="39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N54"/>
  <sheetViews>
    <sheetView zoomScaleNormal="100" zoomScaleSheetLayoutView="130" workbookViewId="0">
      <selection activeCell="C13" sqref="C13:K13"/>
    </sheetView>
  </sheetViews>
  <sheetFormatPr defaultRowHeight="15"/>
  <cols>
    <col min="3" max="3" width="9.140625" customWidth="1"/>
    <col min="11" max="11" width="18.7109375" customWidth="1"/>
  </cols>
  <sheetData>
    <row r="2" spans="3:14" ht="1.5" customHeight="1"/>
    <row r="3" spans="3:14" ht="46.5" customHeight="1">
      <c r="C3" s="524"/>
      <c r="D3" s="524"/>
      <c r="E3" s="524"/>
      <c r="F3" s="524"/>
      <c r="G3" s="524"/>
      <c r="H3" s="524"/>
      <c r="I3" s="524"/>
      <c r="J3" s="524"/>
      <c r="K3" s="524"/>
    </row>
    <row r="4" spans="3:14">
      <c r="C4" s="14"/>
      <c r="D4" s="14"/>
      <c r="E4" s="14"/>
      <c r="F4" s="14"/>
      <c r="G4" s="14"/>
      <c r="H4" s="14"/>
      <c r="I4" s="14"/>
      <c r="J4" s="14"/>
      <c r="K4" s="14"/>
    </row>
    <row r="5" spans="3:14">
      <c r="C5" s="14"/>
      <c r="D5" s="14"/>
      <c r="E5" s="14"/>
      <c r="F5" s="14"/>
      <c r="G5" s="14"/>
      <c r="H5" s="14"/>
      <c r="I5" s="14"/>
      <c r="J5" s="15"/>
      <c r="K5" s="15"/>
    </row>
    <row r="6" spans="3:14">
      <c r="C6" s="14"/>
      <c r="D6" s="14"/>
      <c r="E6" s="14"/>
      <c r="F6" s="14"/>
      <c r="G6" s="14"/>
      <c r="H6" s="14"/>
      <c r="I6" s="14"/>
      <c r="J6" s="15"/>
      <c r="K6" s="15" t="s">
        <v>100</v>
      </c>
    </row>
    <row r="7" spans="3:14">
      <c r="C7" s="14"/>
      <c r="D7" s="14"/>
      <c r="E7" s="14"/>
      <c r="F7" s="14"/>
      <c r="G7" s="14"/>
      <c r="H7" s="14"/>
      <c r="I7" s="14"/>
      <c r="J7" s="15"/>
      <c r="K7" s="15"/>
    </row>
    <row r="8" spans="3:14">
      <c r="C8" s="14"/>
      <c r="D8" s="14"/>
      <c r="E8" s="14"/>
      <c r="F8" s="14"/>
      <c r="G8" s="14"/>
      <c r="H8" s="14"/>
      <c r="I8" s="14"/>
      <c r="J8" s="14"/>
      <c r="K8" s="145" t="s">
        <v>101</v>
      </c>
    </row>
    <row r="9" spans="3:14">
      <c r="C9" s="14"/>
      <c r="D9" s="14"/>
      <c r="E9" s="14"/>
      <c r="F9" s="14"/>
      <c r="G9" s="14"/>
      <c r="H9" s="14"/>
      <c r="I9" s="14"/>
      <c r="J9" s="14"/>
      <c r="K9" s="14"/>
    </row>
    <row r="10" spans="3:14" ht="21">
      <c r="C10" s="520" t="s">
        <v>102</v>
      </c>
      <c r="D10" s="520"/>
      <c r="E10" s="520"/>
      <c r="F10" s="520"/>
      <c r="G10" s="520"/>
      <c r="H10" s="520"/>
      <c r="I10" s="520"/>
      <c r="J10" s="520"/>
      <c r="K10" s="520"/>
    </row>
    <row r="11" spans="3:14" ht="24.75" customHeight="1">
      <c r="C11" s="469" t="s">
        <v>103</v>
      </c>
      <c r="D11" s="469"/>
      <c r="E11" s="469"/>
      <c r="F11" s="469"/>
      <c r="G11" s="469"/>
      <c r="H11" s="469"/>
      <c r="I11" s="469"/>
      <c r="J11" s="469"/>
      <c r="K11" s="469"/>
    </row>
    <row r="12" spans="3:14">
      <c r="C12" s="14"/>
      <c r="D12" s="14"/>
      <c r="E12" s="14"/>
      <c r="F12" s="14"/>
      <c r="G12" s="14"/>
      <c r="H12" s="14"/>
      <c r="I12" s="14"/>
      <c r="J12" s="14"/>
      <c r="K12" s="14"/>
    </row>
    <row r="13" spans="3:14" ht="260.25" customHeight="1">
      <c r="C13" s="521" t="s">
        <v>104</v>
      </c>
      <c r="D13" s="521"/>
      <c r="E13" s="521"/>
      <c r="F13" s="521"/>
      <c r="G13" s="521"/>
      <c r="H13" s="521"/>
      <c r="I13" s="521"/>
      <c r="J13" s="521"/>
      <c r="K13" s="521"/>
      <c r="N13" s="144"/>
    </row>
    <row r="14" spans="3:14" ht="15" customHeight="1">
      <c r="C14" s="14"/>
      <c r="D14" s="14"/>
      <c r="E14" s="14"/>
      <c r="F14" s="14"/>
      <c r="G14" s="14"/>
      <c r="H14" s="14"/>
      <c r="I14" s="14"/>
      <c r="J14" s="14"/>
      <c r="K14" s="14"/>
      <c r="N14" s="144"/>
    </row>
    <row r="15" spans="3:14" ht="15" customHeight="1">
      <c r="C15" s="14"/>
      <c r="D15" s="14"/>
      <c r="E15" s="14"/>
      <c r="F15" s="14"/>
      <c r="G15" s="14"/>
      <c r="H15" s="14"/>
      <c r="I15" s="14"/>
      <c r="J15" s="14"/>
      <c r="K15" s="14"/>
    </row>
    <row r="16" spans="3:14" ht="15" customHeight="1">
      <c r="C16" s="14" t="s">
        <v>105</v>
      </c>
      <c r="D16" s="14"/>
      <c r="E16" s="14"/>
      <c r="F16" s="14"/>
      <c r="G16" s="14"/>
      <c r="H16" s="522" t="e">
        <f>#REF!</f>
        <v>#REF!</v>
      </c>
      <c r="I16" s="522"/>
      <c r="J16" s="22" t="s">
        <v>106</v>
      </c>
      <c r="K16" s="14"/>
    </row>
    <row r="17" spans="3:11" ht="15" customHeight="1">
      <c r="C17" s="14"/>
      <c r="D17" s="14"/>
      <c r="E17" s="14"/>
      <c r="F17" s="14"/>
      <c r="G17" s="14"/>
      <c r="H17" s="522" t="e">
        <f>H16/4.3117</f>
        <v>#REF!</v>
      </c>
      <c r="I17" s="522"/>
      <c r="J17" s="22" t="s">
        <v>53</v>
      </c>
      <c r="K17" s="14"/>
    </row>
    <row r="18" spans="3:11" ht="15" customHeight="1">
      <c r="C18" s="14"/>
      <c r="D18" s="14"/>
      <c r="E18" s="14"/>
      <c r="F18" s="14"/>
      <c r="G18" s="14"/>
      <c r="H18" s="522" t="e">
        <f>H16*1.23</f>
        <v>#REF!</v>
      </c>
      <c r="I18" s="522"/>
      <c r="J18" s="22" t="s">
        <v>107</v>
      </c>
      <c r="K18" s="14"/>
    </row>
    <row r="19" spans="3:11" ht="15" customHeight="1">
      <c r="C19" s="14" t="s">
        <v>108</v>
      </c>
      <c r="D19" s="14"/>
      <c r="E19" s="14"/>
      <c r="F19" s="14"/>
      <c r="G19" s="14"/>
      <c r="H19" s="522">
        <f>'zamówienie podobne'!H20</f>
        <v>0</v>
      </c>
      <c r="I19" s="522"/>
      <c r="J19" s="22" t="s">
        <v>106</v>
      </c>
      <c r="K19" s="14"/>
    </row>
    <row r="20" spans="3:11" ht="15" customHeight="1">
      <c r="C20" s="14"/>
      <c r="D20" s="14"/>
      <c r="E20" s="14"/>
      <c r="F20" s="14"/>
      <c r="G20" s="14"/>
      <c r="H20" s="522">
        <f>H19/4.3117</f>
        <v>0</v>
      </c>
      <c r="I20" s="522"/>
      <c r="J20" s="22" t="s">
        <v>53</v>
      </c>
      <c r="K20" s="14"/>
    </row>
    <row r="21" spans="3:11" ht="15" customHeight="1">
      <c r="C21" s="14"/>
      <c r="D21" s="14"/>
      <c r="E21" s="14"/>
      <c r="F21" s="14"/>
      <c r="G21" s="14"/>
      <c r="H21" s="522">
        <f>H19*1.23</f>
        <v>0</v>
      </c>
      <c r="I21" s="522"/>
      <c r="J21" s="22" t="s">
        <v>107</v>
      </c>
      <c r="K21" s="14"/>
    </row>
    <row r="22" spans="3:11">
      <c r="C22" s="14" t="s">
        <v>109</v>
      </c>
      <c r="D22" s="14"/>
      <c r="E22" s="14"/>
      <c r="F22" s="14"/>
      <c r="G22" s="14"/>
      <c r="H22" s="522" t="e">
        <f>H16+H19</f>
        <v>#REF!</v>
      </c>
      <c r="I22" s="523"/>
      <c r="J22" s="22" t="s">
        <v>106</v>
      </c>
      <c r="K22" s="14"/>
    </row>
    <row r="23" spans="3:11">
      <c r="C23" s="14"/>
      <c r="D23" s="14"/>
      <c r="E23" s="14"/>
      <c r="F23" s="14"/>
      <c r="G23" s="14"/>
      <c r="H23" s="522" t="e">
        <f>H22/4.3117</f>
        <v>#REF!</v>
      </c>
      <c r="I23" s="522"/>
      <c r="J23" s="22" t="s">
        <v>53</v>
      </c>
      <c r="K23" s="14"/>
    </row>
    <row r="24" spans="3:11">
      <c r="C24" s="14"/>
      <c r="D24" s="14"/>
      <c r="E24" s="14"/>
      <c r="F24" s="14"/>
      <c r="G24" s="14"/>
      <c r="H24" s="522" t="e">
        <f>H22*1.23</f>
        <v>#REF!</v>
      </c>
      <c r="I24" s="522"/>
      <c r="J24" s="22" t="s">
        <v>107</v>
      </c>
      <c r="K24" s="14"/>
    </row>
    <row r="25" spans="3:11">
      <c r="C25" s="14"/>
      <c r="D25" s="14"/>
      <c r="E25" s="14"/>
      <c r="F25" s="14"/>
      <c r="G25" s="14"/>
      <c r="H25" s="14"/>
      <c r="I25" s="14"/>
      <c r="J25" s="14"/>
      <c r="K25" s="14"/>
    </row>
    <row r="26" spans="3:11">
      <c r="C26" s="14"/>
      <c r="D26" s="14"/>
      <c r="E26" s="14"/>
      <c r="F26" s="14"/>
      <c r="G26" s="14"/>
      <c r="H26" s="14"/>
      <c r="I26" s="14"/>
      <c r="J26" s="14"/>
      <c r="K26" s="14"/>
    </row>
    <row r="27" spans="3:11" ht="77.25" customHeight="1">
      <c r="C27" s="525" t="s">
        <v>110</v>
      </c>
      <c r="D27" s="525"/>
      <c r="E27" s="525"/>
      <c r="F27" s="525"/>
      <c r="G27" s="525"/>
      <c r="H27" s="525"/>
      <c r="I27" s="525"/>
      <c r="J27" s="525"/>
      <c r="K27" s="525"/>
    </row>
    <row r="28" spans="3:11" ht="9.75" customHeight="1">
      <c r="C28" s="14"/>
      <c r="D28" s="14"/>
      <c r="E28" s="14"/>
      <c r="F28" s="14"/>
      <c r="G28" s="14"/>
      <c r="H28" s="14"/>
      <c r="I28" s="14"/>
      <c r="J28" s="14"/>
      <c r="K28" s="14"/>
    </row>
    <row r="29" spans="3:11" ht="9" customHeight="1">
      <c r="C29" s="14"/>
      <c r="D29" s="14"/>
      <c r="E29" s="14"/>
      <c r="F29" s="14"/>
      <c r="G29" s="14"/>
      <c r="H29" s="14"/>
      <c r="I29" s="14"/>
      <c r="J29" s="14"/>
      <c r="K29" s="14"/>
    </row>
    <row r="30" spans="3:11" ht="9" customHeight="1">
      <c r="C30" s="14"/>
      <c r="D30" s="14"/>
      <c r="E30" s="14"/>
      <c r="F30" s="14"/>
      <c r="G30" s="14"/>
      <c r="H30" s="14"/>
      <c r="I30" s="14"/>
      <c r="J30" s="14"/>
      <c r="K30" s="14"/>
    </row>
    <row r="31" spans="3:11" ht="9" customHeight="1">
      <c r="C31" s="14"/>
      <c r="D31" s="14"/>
      <c r="E31" s="14"/>
      <c r="F31" s="14"/>
      <c r="G31" s="14"/>
      <c r="H31" s="14"/>
      <c r="I31" s="14"/>
      <c r="J31" s="14"/>
      <c r="K31" s="14"/>
    </row>
    <row r="32" spans="3:11" ht="32.25" customHeight="1">
      <c r="C32" s="526" t="s">
        <v>40</v>
      </c>
      <c r="D32" s="526"/>
      <c r="E32" s="526"/>
      <c r="F32" s="526"/>
      <c r="G32" s="14"/>
      <c r="H32" s="526" t="s">
        <v>41</v>
      </c>
      <c r="I32" s="526"/>
      <c r="J32" s="526"/>
      <c r="K32" s="526"/>
    </row>
    <row r="33" spans="3:11">
      <c r="C33" s="14"/>
      <c r="D33" s="14"/>
      <c r="E33" s="14"/>
      <c r="F33" s="14"/>
      <c r="G33" s="14"/>
      <c r="H33" s="14"/>
      <c r="I33" s="14"/>
      <c r="J33" s="14"/>
      <c r="K33" s="14"/>
    </row>
    <row r="34" spans="3:11">
      <c r="C34" s="14"/>
      <c r="D34" s="14"/>
      <c r="E34" s="14"/>
      <c r="F34" s="14"/>
      <c r="G34" s="14"/>
      <c r="H34" s="14"/>
      <c r="I34" s="14"/>
      <c r="J34" s="14"/>
      <c r="K34" s="14"/>
    </row>
    <row r="35" spans="3:11">
      <c r="C35" s="469" t="s">
        <v>42</v>
      </c>
      <c r="D35" s="469"/>
      <c r="E35" s="469"/>
      <c r="F35" s="469"/>
      <c r="G35" s="14"/>
      <c r="H35" s="469" t="s">
        <v>42</v>
      </c>
      <c r="I35" s="469"/>
      <c r="J35" s="469"/>
      <c r="K35" s="469"/>
    </row>
    <row r="36" spans="3:11">
      <c r="C36" s="14"/>
      <c r="D36" s="14"/>
      <c r="E36" s="14"/>
      <c r="F36" s="14"/>
      <c r="G36" s="14"/>
      <c r="H36" s="14"/>
      <c r="I36" s="14"/>
      <c r="J36" s="14"/>
      <c r="K36" s="14"/>
    </row>
    <row r="37" spans="3:11">
      <c r="C37" s="14"/>
      <c r="D37" s="14"/>
      <c r="E37" s="14"/>
      <c r="F37" s="14"/>
      <c r="G37" s="14"/>
      <c r="H37" s="14"/>
      <c r="I37" s="14"/>
      <c r="J37" s="14"/>
      <c r="K37" s="14"/>
    </row>
    <row r="38" spans="3:11">
      <c r="C38" s="14"/>
      <c r="D38" s="14"/>
      <c r="E38" s="14"/>
      <c r="F38" s="14"/>
      <c r="G38" s="14"/>
      <c r="H38" s="14"/>
      <c r="I38" s="14"/>
      <c r="J38" s="14"/>
      <c r="K38" s="14"/>
    </row>
    <row r="39" spans="3:11">
      <c r="C39" s="14"/>
      <c r="D39" s="14"/>
      <c r="E39" s="14"/>
      <c r="F39" s="14"/>
      <c r="G39" s="14"/>
      <c r="H39" s="14"/>
      <c r="I39" s="14"/>
      <c r="J39" s="14"/>
      <c r="K39" s="14"/>
    </row>
    <row r="40" spans="3:11">
      <c r="C40" s="14"/>
      <c r="D40" s="14"/>
      <c r="E40" s="14"/>
      <c r="F40" s="14"/>
      <c r="G40" s="14"/>
      <c r="H40" s="14"/>
      <c r="I40" s="14"/>
      <c r="J40" s="14"/>
      <c r="K40" s="14"/>
    </row>
    <row r="41" spans="3:11">
      <c r="C41" s="14"/>
      <c r="D41" s="14"/>
      <c r="E41" s="14"/>
      <c r="F41" s="14"/>
      <c r="G41" s="14"/>
      <c r="H41" s="14"/>
      <c r="I41" s="14"/>
      <c r="J41" s="14"/>
      <c r="K41" s="14"/>
    </row>
    <row r="42" spans="3:11">
      <c r="C42" s="14"/>
      <c r="D42" s="14"/>
      <c r="E42" s="14"/>
      <c r="F42" s="14"/>
      <c r="G42" s="14"/>
      <c r="H42" s="14"/>
      <c r="I42" s="14"/>
      <c r="J42" s="14"/>
      <c r="K42" s="14"/>
    </row>
    <row r="43" spans="3:11">
      <c r="C43" s="14"/>
      <c r="D43" s="14"/>
      <c r="E43" s="14"/>
      <c r="F43" s="14"/>
      <c r="G43" s="14"/>
      <c r="H43" s="14"/>
      <c r="I43" s="14"/>
      <c r="J43" s="14"/>
      <c r="K43" s="14"/>
    </row>
    <row r="44" spans="3:11">
      <c r="C44" s="14"/>
      <c r="D44" s="14"/>
      <c r="E44" s="14"/>
      <c r="F44" s="14"/>
      <c r="G44" s="14"/>
      <c r="H44" s="14"/>
      <c r="I44" s="14"/>
      <c r="J44" s="14"/>
      <c r="K44" s="14"/>
    </row>
    <row r="45" spans="3:11">
      <c r="C45" s="14"/>
      <c r="D45" s="14"/>
      <c r="E45" s="14"/>
      <c r="F45" s="14"/>
      <c r="G45" s="14"/>
      <c r="H45" s="14"/>
      <c r="I45" s="14"/>
      <c r="J45" s="14"/>
      <c r="K45" s="14"/>
    </row>
    <row r="46" spans="3:11">
      <c r="C46" s="14"/>
      <c r="D46" s="14"/>
      <c r="E46" s="14"/>
      <c r="F46" s="14"/>
      <c r="G46" s="14"/>
      <c r="H46" s="14"/>
      <c r="I46" s="14"/>
      <c r="J46" s="14"/>
      <c r="K46" s="14"/>
    </row>
    <row r="47" spans="3:11">
      <c r="C47" s="14"/>
      <c r="D47" s="14"/>
      <c r="E47" s="14"/>
      <c r="F47" s="14"/>
      <c r="G47" s="14"/>
      <c r="H47" s="14"/>
      <c r="I47" s="14"/>
      <c r="J47" s="14"/>
      <c r="K47" s="14"/>
    </row>
    <row r="48" spans="3:11">
      <c r="C48" s="14"/>
      <c r="D48" s="14"/>
      <c r="E48" s="14"/>
      <c r="F48" s="14"/>
      <c r="G48" s="14"/>
      <c r="H48" s="14"/>
      <c r="I48" s="14"/>
      <c r="J48" s="14"/>
      <c r="K48" s="14"/>
    </row>
    <row r="49" spans="3:11">
      <c r="C49" s="14"/>
      <c r="D49" s="14"/>
      <c r="E49" s="14"/>
      <c r="F49" s="14"/>
      <c r="G49" s="14"/>
      <c r="H49" s="14"/>
      <c r="I49" s="14"/>
      <c r="J49" s="14"/>
      <c r="K49" s="14"/>
    </row>
    <row r="50" spans="3:11">
      <c r="C50" s="14"/>
      <c r="D50" s="14"/>
      <c r="E50" s="14"/>
      <c r="F50" s="14"/>
      <c r="G50" s="14"/>
      <c r="H50" s="14"/>
      <c r="I50" s="14"/>
      <c r="J50" s="14"/>
      <c r="K50" s="14"/>
    </row>
    <row r="51" spans="3:11">
      <c r="C51" s="14"/>
      <c r="D51" s="14"/>
      <c r="E51" s="14"/>
      <c r="F51" s="14"/>
      <c r="G51" s="14"/>
      <c r="H51" s="14"/>
      <c r="I51" s="14"/>
      <c r="J51" s="14"/>
      <c r="K51" s="14"/>
    </row>
    <row r="52" spans="3:11">
      <c r="C52" s="14"/>
      <c r="D52" s="14"/>
      <c r="E52" s="14"/>
      <c r="F52" s="14"/>
      <c r="G52" s="14"/>
      <c r="H52" s="14"/>
      <c r="I52" s="14"/>
      <c r="J52" s="14"/>
      <c r="K52" s="14"/>
    </row>
    <row r="53" spans="3:11">
      <c r="C53" s="14"/>
      <c r="D53" s="14"/>
      <c r="E53" s="14"/>
      <c r="F53" s="14"/>
      <c r="G53" s="14"/>
      <c r="H53" s="14"/>
      <c r="I53" s="14"/>
      <c r="J53" s="14"/>
      <c r="K53" s="14"/>
    </row>
    <row r="54" spans="3:11">
      <c r="C54" s="14"/>
      <c r="D54" s="14"/>
      <c r="E54" s="14"/>
      <c r="F54" s="14"/>
      <c r="G54" s="14"/>
      <c r="H54" s="14"/>
      <c r="I54" s="14"/>
      <c r="J54" s="14"/>
      <c r="K54" s="14"/>
    </row>
  </sheetData>
  <mergeCells count="18">
    <mergeCell ref="C3:K3"/>
    <mergeCell ref="C27:K27"/>
    <mergeCell ref="C32:F32"/>
    <mergeCell ref="H32:K32"/>
    <mergeCell ref="C35:F35"/>
    <mergeCell ref="H35:K35"/>
    <mergeCell ref="C10:K10"/>
    <mergeCell ref="C11:K11"/>
    <mergeCell ref="C13:K13"/>
    <mergeCell ref="H22:I22"/>
    <mergeCell ref="H23:I23"/>
    <mergeCell ref="H24:I24"/>
    <mergeCell ref="H16:I16"/>
    <mergeCell ref="H18:I18"/>
    <mergeCell ref="H19:I19"/>
    <mergeCell ref="H20:I20"/>
    <mergeCell ref="H21:I21"/>
    <mergeCell ref="H17:I17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view="pageBreakPreview" topLeftCell="A10" zoomScaleNormal="100" zoomScaleSheetLayoutView="100" workbookViewId="0">
      <selection activeCell="D13" sqref="D13"/>
    </sheetView>
  </sheetViews>
  <sheetFormatPr defaultRowHeight="15"/>
  <cols>
    <col min="1" max="1" width="1.42578125" style="20" customWidth="1"/>
    <col min="2" max="2" width="5.28515625" style="20" customWidth="1"/>
    <col min="3" max="3" width="7.140625" style="20" customWidth="1"/>
    <col min="4" max="4" width="49.28515625" style="20" customWidth="1"/>
    <col min="5" max="5" width="10.140625" style="20" customWidth="1"/>
    <col min="6" max="6" width="13" style="20" customWidth="1"/>
    <col min="7" max="7" width="14" style="20" customWidth="1"/>
    <col min="8" max="8" width="21.5703125" style="20" customWidth="1"/>
    <col min="9" max="9" width="25.85546875" style="20" customWidth="1"/>
    <col min="10" max="16384" width="9.140625" style="20"/>
  </cols>
  <sheetData>
    <row r="1" spans="3:11">
      <c r="C1" s="436"/>
      <c r="D1" s="436"/>
      <c r="E1" s="436"/>
      <c r="F1" s="436"/>
      <c r="G1" s="436"/>
      <c r="H1" s="436"/>
      <c r="I1" s="13"/>
      <c r="J1" s="436"/>
      <c r="K1" s="436"/>
    </row>
    <row r="2" spans="3:11">
      <c r="C2" s="436"/>
      <c r="D2" s="436"/>
      <c r="E2" s="436"/>
      <c r="F2" s="436"/>
      <c r="G2" s="436"/>
      <c r="H2" s="436"/>
      <c r="I2" s="13"/>
      <c r="J2" s="436"/>
      <c r="K2" s="436"/>
    </row>
    <row r="3" spans="3:11" ht="66" customHeight="1">
      <c r="C3" s="529"/>
      <c r="D3" s="529"/>
      <c r="E3" s="529"/>
      <c r="F3" s="529"/>
      <c r="G3" s="529"/>
      <c r="H3" s="529"/>
      <c r="I3" s="529"/>
      <c r="J3" s="436"/>
      <c r="K3" s="436"/>
    </row>
    <row r="4" spans="3:11" ht="7.5" customHeight="1">
      <c r="C4" s="436"/>
      <c r="D4" s="436"/>
      <c r="E4" s="436"/>
      <c r="F4" s="436"/>
      <c r="G4" s="436"/>
      <c r="H4" s="436"/>
      <c r="I4" s="436"/>
      <c r="J4" s="436"/>
      <c r="K4" s="436"/>
    </row>
    <row r="5" spans="3:11" ht="42.75" customHeight="1">
      <c r="C5" s="530" t="s">
        <v>111</v>
      </c>
      <c r="D5" s="531"/>
      <c r="E5" s="531"/>
      <c r="F5" s="531"/>
      <c r="G5" s="531"/>
      <c r="H5" s="531"/>
      <c r="I5" s="531"/>
      <c r="J5" s="436"/>
      <c r="K5" s="436"/>
    </row>
    <row r="6" spans="3:11" ht="13.5" customHeight="1">
      <c r="C6" s="436"/>
      <c r="D6" s="436"/>
      <c r="E6" s="436"/>
      <c r="F6" s="436"/>
      <c r="G6" s="436"/>
      <c r="H6" s="436"/>
      <c r="I6" s="436"/>
      <c r="J6" s="436"/>
      <c r="K6" s="436"/>
    </row>
    <row r="7" spans="3:11" ht="21">
      <c r="C7" s="532" t="s">
        <v>112</v>
      </c>
      <c r="D7" s="532"/>
      <c r="E7" s="532"/>
      <c r="F7" s="532"/>
      <c r="G7" s="532"/>
      <c r="H7" s="532"/>
      <c r="I7" s="532"/>
      <c r="J7" s="436"/>
      <c r="K7" s="436"/>
    </row>
    <row r="8" spans="3:11" s="2" customFormat="1" ht="10.5" customHeight="1">
      <c r="C8" s="3"/>
      <c r="D8" s="3"/>
      <c r="E8" s="3"/>
      <c r="F8" s="3"/>
      <c r="G8" s="3"/>
      <c r="H8" s="3"/>
      <c r="I8" s="3"/>
    </row>
    <row r="9" spans="3:11" ht="9.75" customHeight="1">
      <c r="C9" s="533"/>
      <c r="D9" s="533"/>
      <c r="E9" s="533"/>
      <c r="F9" s="533"/>
      <c r="G9" s="533"/>
      <c r="H9" s="533"/>
      <c r="I9" s="533"/>
      <c r="J9" s="436"/>
      <c r="K9" s="436"/>
    </row>
    <row r="11" spans="3:11" s="1" customFormat="1" ht="82.5" customHeight="1">
      <c r="C11" s="450" t="s">
        <v>6</v>
      </c>
      <c r="D11" s="10" t="s">
        <v>113</v>
      </c>
      <c r="E11" s="450" t="s">
        <v>114</v>
      </c>
      <c r="F11" s="450" t="s">
        <v>13</v>
      </c>
      <c r="G11" s="11" t="s">
        <v>8</v>
      </c>
      <c r="H11" s="11" t="s">
        <v>115</v>
      </c>
      <c r="I11" s="11" t="s">
        <v>116</v>
      </c>
    </row>
    <row r="12" spans="3:11" s="1" customFormat="1" ht="18.75" customHeight="1">
      <c r="C12" s="16">
        <v>1</v>
      </c>
      <c r="D12" s="16">
        <v>2</v>
      </c>
      <c r="E12" s="16">
        <v>3</v>
      </c>
      <c r="F12" s="16">
        <v>4</v>
      </c>
      <c r="G12" s="17">
        <v>5</v>
      </c>
      <c r="H12" s="17">
        <v>6</v>
      </c>
      <c r="I12" s="17">
        <v>7</v>
      </c>
    </row>
    <row r="13" spans="3:11" s="4" customFormat="1" ht="105" customHeight="1">
      <c r="C13" s="5">
        <v>1</v>
      </c>
      <c r="D13" s="28"/>
      <c r="E13" s="5"/>
      <c r="F13" s="5"/>
      <c r="G13" s="7"/>
      <c r="H13" s="7"/>
      <c r="I13" s="29"/>
      <c r="K13" s="8"/>
    </row>
    <row r="14" spans="3:11" s="4" customFormat="1" ht="105" customHeight="1">
      <c r="C14" s="5">
        <v>2</v>
      </c>
      <c r="D14" s="28"/>
      <c r="E14" s="5"/>
      <c r="F14" s="5"/>
      <c r="G14" s="7"/>
      <c r="H14" s="7"/>
      <c r="I14" s="29"/>
      <c r="K14" s="8"/>
    </row>
    <row r="15" spans="3:11" s="4" customFormat="1" ht="105" customHeight="1">
      <c r="C15" s="5">
        <v>3</v>
      </c>
      <c r="D15" s="28"/>
      <c r="E15" s="5"/>
      <c r="F15" s="5"/>
      <c r="G15" s="7"/>
      <c r="H15" s="7"/>
      <c r="I15" s="29"/>
      <c r="K15" s="8"/>
    </row>
    <row r="16" spans="3:11" s="4" customFormat="1" ht="105" customHeight="1">
      <c r="C16" s="5">
        <v>4</v>
      </c>
      <c r="D16" s="28"/>
      <c r="E16" s="5"/>
      <c r="F16" s="5"/>
      <c r="G16" s="7"/>
      <c r="H16" s="7"/>
      <c r="I16" s="29"/>
    </row>
    <row r="17" spans="1:9" s="4" customFormat="1" ht="105" customHeight="1">
      <c r="C17" s="5">
        <v>5</v>
      </c>
      <c r="D17" s="28"/>
      <c r="E17" s="5"/>
      <c r="F17" s="5"/>
      <c r="G17" s="7"/>
      <c r="H17" s="7"/>
      <c r="I17" s="29"/>
    </row>
    <row r="18" spans="1:9" s="4" customFormat="1" ht="105" customHeight="1">
      <c r="C18" s="5">
        <v>6</v>
      </c>
      <c r="D18" s="28"/>
      <c r="E18" s="5"/>
      <c r="F18" s="5"/>
      <c r="G18" s="7"/>
      <c r="H18" s="7"/>
      <c r="I18" s="29"/>
    </row>
    <row r="19" spans="1:9" s="4" customFormat="1" ht="58.5" customHeight="1">
      <c r="C19" s="5">
        <v>7</v>
      </c>
      <c r="D19" s="6"/>
      <c r="E19" s="5"/>
      <c r="F19" s="26"/>
      <c r="G19" s="7"/>
      <c r="H19" s="7"/>
      <c r="I19" s="26"/>
    </row>
    <row r="20" spans="1:9" ht="21" customHeight="1">
      <c r="A20" s="436"/>
      <c r="B20" s="436"/>
      <c r="C20" s="534" t="s">
        <v>30</v>
      </c>
      <c r="D20" s="534"/>
      <c r="E20" s="528" t="s">
        <v>31</v>
      </c>
      <c r="F20" s="528"/>
      <c r="G20" s="528"/>
      <c r="H20" s="18">
        <f>SUM(H13:H19)</f>
        <v>0</v>
      </c>
      <c r="I20" s="19"/>
    </row>
    <row r="21" spans="1:9" ht="21" customHeight="1">
      <c r="A21" s="436"/>
      <c r="B21" s="436"/>
      <c r="C21" s="534"/>
      <c r="D21" s="534"/>
      <c r="E21" s="528" t="s">
        <v>32</v>
      </c>
      <c r="F21" s="528"/>
      <c r="G21" s="528"/>
      <c r="H21" s="18">
        <f>H20/4.3117</f>
        <v>0</v>
      </c>
      <c r="I21" s="19"/>
    </row>
    <row r="22" spans="1:9" ht="21" customHeight="1">
      <c r="A22" s="436"/>
      <c r="B22" s="436"/>
      <c r="C22" s="534"/>
      <c r="D22" s="534"/>
      <c r="E22" s="528" t="s">
        <v>33</v>
      </c>
      <c r="F22" s="528"/>
      <c r="G22" s="528"/>
      <c r="H22" s="18">
        <f>0.23*H20</f>
        <v>0</v>
      </c>
      <c r="I22" s="19"/>
    </row>
    <row r="23" spans="1:9" ht="21" customHeight="1">
      <c r="A23" s="436"/>
      <c r="B23" s="436"/>
      <c r="C23" s="534"/>
      <c r="D23" s="534"/>
      <c r="E23" s="528" t="s">
        <v>117</v>
      </c>
      <c r="F23" s="528"/>
      <c r="G23" s="528"/>
      <c r="H23" s="18">
        <f>H20+H22</f>
        <v>0</v>
      </c>
      <c r="I23" s="19"/>
    </row>
    <row r="24" spans="1:9" s="21" customFormat="1" ht="21" customHeight="1">
      <c r="A24" s="436"/>
      <c r="B24" s="436"/>
      <c r="C24" s="436"/>
      <c r="D24" s="436"/>
      <c r="E24" s="12"/>
      <c r="F24" s="12"/>
      <c r="G24" s="12"/>
      <c r="H24" s="9"/>
      <c r="I24" s="436"/>
    </row>
    <row r="25" spans="1:9" s="24" customFormat="1" ht="35.25" customHeight="1">
      <c r="A25" s="436"/>
      <c r="B25" s="436"/>
      <c r="C25" s="23" t="s">
        <v>118</v>
      </c>
      <c r="D25" s="535" t="s">
        <v>119</v>
      </c>
      <c r="E25" s="535"/>
      <c r="F25" s="535"/>
      <c r="G25" s="535"/>
      <c r="H25" s="535"/>
      <c r="I25" s="535"/>
    </row>
    <row r="26" spans="1:9" s="25" customFormat="1" ht="15" customHeight="1">
      <c r="A26" s="436"/>
      <c r="B26" s="436"/>
      <c r="C26" s="23"/>
      <c r="D26" s="536"/>
      <c r="E26" s="536"/>
      <c r="F26" s="536"/>
      <c r="G26" s="536"/>
      <c r="H26" s="536"/>
      <c r="I26" s="536"/>
    </row>
    <row r="27" spans="1:9" ht="99" customHeight="1">
      <c r="A27" s="436"/>
      <c r="B27" s="436"/>
      <c r="C27" s="436"/>
      <c r="D27" s="436"/>
      <c r="E27" s="436"/>
      <c r="F27" s="436"/>
      <c r="G27" s="436"/>
      <c r="H27" s="436"/>
      <c r="I27" s="436"/>
    </row>
    <row r="28" spans="1:9" customFormat="1" ht="32.25" customHeight="1">
      <c r="A28" s="526"/>
      <c r="B28" s="526"/>
      <c r="C28" s="14"/>
      <c r="D28" s="448" t="s">
        <v>40</v>
      </c>
      <c r="E28" s="27"/>
      <c r="F28" s="527" t="s">
        <v>41</v>
      </c>
      <c r="G28" s="527"/>
      <c r="H28" s="527"/>
    </row>
    <row r="29" spans="1:9" customFormat="1" ht="42.75" customHeight="1">
      <c r="A29" s="14"/>
      <c r="B29" s="14"/>
      <c r="C29" s="14"/>
      <c r="D29" s="14"/>
      <c r="E29" s="14"/>
      <c r="F29" s="14"/>
      <c r="G29" s="14"/>
    </row>
    <row r="30" spans="1:9" customFormat="1" ht="28.5" customHeight="1">
      <c r="A30" s="14"/>
      <c r="B30" s="14"/>
      <c r="C30" s="14"/>
      <c r="D30" s="437" t="s">
        <v>42</v>
      </c>
      <c r="E30" s="437"/>
      <c r="F30" s="469" t="s">
        <v>42</v>
      </c>
      <c r="G30" s="469"/>
      <c r="H30" s="469"/>
    </row>
  </sheetData>
  <mergeCells count="14">
    <mergeCell ref="A28:B28"/>
    <mergeCell ref="F28:H28"/>
    <mergeCell ref="F30:H30"/>
    <mergeCell ref="E21:G21"/>
    <mergeCell ref="C3:I3"/>
    <mergeCell ref="C5:I5"/>
    <mergeCell ref="C7:I7"/>
    <mergeCell ref="C9:I9"/>
    <mergeCell ref="C20:D23"/>
    <mergeCell ref="E20:G20"/>
    <mergeCell ref="E22:G22"/>
    <mergeCell ref="E23:G23"/>
    <mergeCell ref="D25:I25"/>
    <mergeCell ref="D26:I26"/>
  </mergeCells>
  <pageMargins left="0.7" right="0.7" top="0.17" bottom="0.17" header="0.18" footer="0.17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5</vt:i4>
      </vt:variant>
    </vt:vector>
  </HeadingPairs>
  <TitlesOfParts>
    <vt:vector size="10" baseType="lpstr">
      <vt:lpstr>FC Część 1</vt:lpstr>
      <vt:lpstr>FC Część 2</vt:lpstr>
      <vt:lpstr>Do poprawy- </vt:lpstr>
      <vt:lpstr>strona tytułowa</vt:lpstr>
      <vt:lpstr>zamówienie podobne</vt:lpstr>
      <vt:lpstr>'Do poprawy- '!Obszar_wydruku</vt:lpstr>
      <vt:lpstr>'FC Część 1'!Obszar_wydruku</vt:lpstr>
      <vt:lpstr>'FC Część 2'!Obszar_wydruku</vt:lpstr>
      <vt:lpstr>'strona tytułowa'!Obszar_wydruku</vt:lpstr>
      <vt:lpstr>'zamówienie podobne'!Obszar_wydruku</vt:lpstr>
    </vt:vector>
  </TitlesOfParts>
  <Manager/>
  <Company>GDDKiA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Dąbek Barbara</dc:creator>
  <cp:keywords/>
  <dc:description/>
  <cp:lastModifiedBy>Cyrek Grzegorz</cp:lastModifiedBy>
  <cp:revision/>
  <cp:lastPrinted>2020-12-15T13:28:37Z</cp:lastPrinted>
  <dcterms:created xsi:type="dcterms:W3CDTF">2017-06-23T06:43:37Z</dcterms:created>
  <dcterms:modified xsi:type="dcterms:W3CDTF">2020-12-15T13:29:36Z</dcterms:modified>
  <cp:category/>
  <cp:contentStatus/>
</cp:coreProperties>
</file>