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dybkowski\Desktop\"/>
    </mc:Choice>
  </mc:AlternateContent>
  <bookViews>
    <workbookView xWindow="0" yWindow="0" windowWidth="28800" windowHeight="14100"/>
  </bookViews>
  <sheets>
    <sheet name="Plan" sheetId="1" r:id="rId1"/>
    <sheet name="Raport zgodności" sheetId="2" state="hidden" r:id="rId2"/>
  </sheets>
  <definedNames>
    <definedName name="_xlnm._FilterDatabase" localSheetId="0" hidden="1">Plan!$B$7:$Y$7</definedName>
    <definedName name="_xlnm.Print_Area" localSheetId="0">Plan!$B$4:$T$211</definedName>
    <definedName name="_xlnm.Print_Titles" localSheetId="0">Plan!$5:$7</definedName>
    <definedName name="Z_00F4B3BE_7BF7_4B72_B94B_5835AC9D543F_.wvu.FilterData" localSheetId="0" hidden="1">Plan!$B$7:$Y$7</definedName>
    <definedName name="Z_19BBF559_C415_465B_9B64_43C567B21987_.wvu.FilterData" localSheetId="0" hidden="1">Plan!$B$7:$Y$7</definedName>
    <definedName name="Z_33528F56_C702_422D_9A86_53949F7D1587_.wvu.Cols" localSheetId="0" hidden="1">Plan!#REF!,Plan!#REF!</definedName>
    <definedName name="Z_33528F56_C702_422D_9A86_53949F7D1587_.wvu.FilterData" localSheetId="0" hidden="1">Plan!$B$7:$Y$7</definedName>
    <definedName name="Z_33528F56_C702_422D_9A86_53949F7D1587_.wvu.PrintArea" localSheetId="0" hidden="1">Plan!$B$3:$K$208</definedName>
    <definedName name="Z_33528F56_C702_422D_9A86_53949F7D1587_.wvu.PrintTitles" localSheetId="0" hidden="1">Plan!$5:$7</definedName>
    <definedName name="Z_35164EE5_C1E4_4128_B420_5EAEC0062A65_.wvu.Cols" localSheetId="0" hidden="1">Plan!#REF!,Plan!$H:$K</definedName>
    <definedName name="Z_35164EE5_C1E4_4128_B420_5EAEC0062A65_.wvu.FilterData" localSheetId="0" hidden="1">Plan!$B$7:$Y$7</definedName>
    <definedName name="Z_35164EE5_C1E4_4128_B420_5EAEC0062A65_.wvu.PrintArea" localSheetId="0" hidden="1">Plan!$B$3:$K$208</definedName>
    <definedName name="Z_35164EE5_C1E4_4128_B420_5EAEC0062A65_.wvu.PrintTitles" localSheetId="0" hidden="1">Plan!$5:$7</definedName>
    <definedName name="Z_4815260F_D2A7_48C9_A8EA_5F395DC89FCA_.wvu.FilterData" localSheetId="0" hidden="1">Plan!$B$7:$Y$7</definedName>
    <definedName name="Z_502C0E9B_635C_4B92_8868_2E8B587A6212_.wvu.FilterData" localSheetId="0" hidden="1">Plan!$B$7:$Y$7</definedName>
    <definedName name="Z_6E5F4AE1_14A4_47BA_B882_5B7010CA12D5_.wvu.FilterData" localSheetId="0" hidden="1">Plan!$B$7:$Y$7</definedName>
    <definedName name="Z_897962EB_0D00_4260_A348_125FAE6CE22F_.wvu.FilterData" localSheetId="0" hidden="1">Plan!$B$7:$Y$7</definedName>
    <definedName name="Z_8E4C712E_4F82_455E_BFE0_3227C83A0E35_.wvu.FilterData" localSheetId="0" hidden="1">Plan!$B$7:$Y$7</definedName>
    <definedName name="Z_94C0C8A0_5076_4633_BA4B_AC301FB1F050_.wvu.FilterData" localSheetId="0" hidden="1">Plan!$B$7:$Y$7</definedName>
    <definedName name="Z_A695E165_DB93_4E87_B954_CBBB38F8671B_.wvu.FilterData" localSheetId="0" hidden="1">Plan!$B$7:$Y$7</definedName>
    <definedName name="Z_BDA4C779_C93F_400C_89E9_B99F15FD797A_.wvu.FilterData" localSheetId="0" hidden="1">Plan!$B$7:$Y$7</definedName>
    <definedName name="Z_BFED6D54_C81E_4E69_BF40_6B4985859144_.wvu.FilterData" localSheetId="0" hidden="1">Plan!$B$7:$Y$7</definedName>
    <definedName name="Z_F72B739D_E984_4316_A242_89C34E498F95_.wvu.FilterData" localSheetId="0" hidden="1">Plan!$B$7:$Y$7</definedName>
  </definedNames>
  <calcPr calcId="162913"/>
  <customWorkbookViews>
    <customWorkbookView name="Lis Mariusz - Widok osobisty" guid="{35164EE5-C1E4-4128-B420-5EAEC0062A65}" mergeInterval="0" personalView="1" maximized="1" xWindow="-8" yWindow="-8" windowWidth="1936" windowHeight="1056" activeSheetId="1"/>
    <customWorkbookView name="Gochnio Paweł - Widok osobisty" guid="{33528F56-C702-422D-9A86-53949F7D1587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U208" i="1" l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<sst xmlns="http://schemas.openxmlformats.org/spreadsheetml/2006/main" count="3921" uniqueCount="846">
  <si>
    <t>Nr drogi</t>
  </si>
  <si>
    <t>Dane identyfikacyjne parkingu (nazwa i adres, typ MOP)</t>
  </si>
  <si>
    <t>Kierunek</t>
  </si>
  <si>
    <t>Dane statyczne</t>
  </si>
  <si>
    <t>Imię i Nazwisko</t>
  </si>
  <si>
    <t>numer telefonu</t>
  </si>
  <si>
    <t>adres e-mail</t>
  </si>
  <si>
    <t>zgoda operatora na opublikowanie danych kontaktowych</t>
  </si>
  <si>
    <t>Miejscowość</t>
  </si>
  <si>
    <t>X</t>
  </si>
  <si>
    <t>A1</t>
  </si>
  <si>
    <t>nie</t>
  </si>
  <si>
    <t>tak</t>
  </si>
  <si>
    <t>MOP III Wieszowa Północ</t>
  </si>
  <si>
    <t>MOP II Wieszowa Południe</t>
  </si>
  <si>
    <t>MOP II Rowień Zachód</t>
  </si>
  <si>
    <t>MOP II Rowień Wschód</t>
  </si>
  <si>
    <t>A2</t>
  </si>
  <si>
    <t>MOP III Police</t>
  </si>
  <si>
    <t>MOP II Łęka</t>
  </si>
  <si>
    <t>MOP II Parma</t>
  </si>
  <si>
    <t>MOP II Polesie</t>
  </si>
  <si>
    <t>MOP III Baranów</t>
  </si>
  <si>
    <t>MOP II Baranów</t>
  </si>
  <si>
    <t>MOP II Brwinów</t>
  </si>
  <si>
    <t>MOP III Brwinów</t>
  </si>
  <si>
    <t>MOP III Żarska Wieś Północ</t>
  </si>
  <si>
    <t>MOP III Żarska Wieś Południe</t>
  </si>
  <si>
    <t>A4</t>
  </si>
  <si>
    <t>MOP III Kraśnik Dolny</t>
  </si>
  <si>
    <t>MOP III Oleśnica Mała</t>
  </si>
  <si>
    <t>MOP II Witowice</t>
  </si>
  <si>
    <t>MOP III Młyński Staw</t>
  </si>
  <si>
    <t>MOP II Rzędziwojowice</t>
  </si>
  <si>
    <t>MOP III Wysoka</t>
  </si>
  <si>
    <t>MOP II Góra Św. Anny</t>
  </si>
  <si>
    <t>MOP II Kozłów</t>
  </si>
  <si>
    <t>MOP II Rachowice</t>
  </si>
  <si>
    <t>MOP III Wirek</t>
  </si>
  <si>
    <t>MOP II Halemba</t>
  </si>
  <si>
    <t>MOP III Kłaj</t>
  </si>
  <si>
    <t>MOP II Stanisławice</t>
  </si>
  <si>
    <t>MOP II Rudka</t>
  </si>
  <si>
    <t>300+240</t>
  </si>
  <si>
    <t>219+060</t>
  </si>
  <si>
    <t>219+560</t>
  </si>
  <si>
    <t>183+987</t>
  </si>
  <si>
    <t>393+850</t>
  </si>
  <si>
    <t>287+350</t>
  </si>
  <si>
    <t>Zielona Góra</t>
  </si>
  <si>
    <t>Międzyrzecz</t>
  </si>
  <si>
    <t>Świebodzin</t>
  </si>
  <si>
    <t>Poznań</t>
  </si>
  <si>
    <t>Koniński</t>
  </si>
  <si>
    <t>Katowice</t>
  </si>
  <si>
    <t>Kraków</t>
  </si>
  <si>
    <t>Łódź</t>
  </si>
  <si>
    <t>Warszawa</t>
  </si>
  <si>
    <t>Wrocław</t>
  </si>
  <si>
    <t>Opole</t>
  </si>
  <si>
    <t>gm. Wierzchosławice</t>
  </si>
  <si>
    <t>gm. Kłaj</t>
  </si>
  <si>
    <t>gm. Łyszkowice</t>
  </si>
  <si>
    <t>gm. Baranów</t>
  </si>
  <si>
    <t>gm. Brwinów</t>
  </si>
  <si>
    <t xml:space="preserve">Pikietaż </t>
  </si>
  <si>
    <t>Białystok</t>
  </si>
  <si>
    <t>S8</t>
  </si>
  <si>
    <t>Gdańsk</t>
  </si>
  <si>
    <t>TAK</t>
  </si>
  <si>
    <t>gm. Rudziniec</t>
  </si>
  <si>
    <t>MOP I Chechło</t>
  </si>
  <si>
    <t>282+600</t>
  </si>
  <si>
    <t>-</t>
  </si>
  <si>
    <t>MOP I Proboszczowice</t>
  </si>
  <si>
    <t>gm. Sośnicowice</t>
  </si>
  <si>
    <t>LOTOS Paliwa Sp. z o.o.</t>
  </si>
  <si>
    <t>biuro@lotospaliwa.pl</t>
  </si>
  <si>
    <t>Ruda Śląska</t>
  </si>
  <si>
    <t>327+503</t>
  </si>
  <si>
    <t>327+488</t>
  </si>
  <si>
    <t>orlen.info@contactcenter.pl</t>
  </si>
  <si>
    <t>gm. Bobrowniki</t>
  </si>
  <si>
    <t>MOP I Dobieszowice Zachód</t>
  </si>
  <si>
    <t>A1d</t>
  </si>
  <si>
    <t>6+600</t>
  </si>
  <si>
    <t>Ostrava</t>
  </si>
  <si>
    <t>AVR Sp. z o.o.</t>
  </si>
  <si>
    <t>oua.maciejow@avrgrupa.pl</t>
  </si>
  <si>
    <t>gm. Bobrowiniki</t>
  </si>
  <si>
    <t>MOP I Dobieszowice Wschód</t>
  </si>
  <si>
    <t>gm. Zbrosławice</t>
  </si>
  <si>
    <t>A1c</t>
  </si>
  <si>
    <t>14+850</t>
  </si>
  <si>
    <t>gm. Knurów</t>
  </si>
  <si>
    <t>MOP I Knurów Zachód</t>
  </si>
  <si>
    <t>A1a</t>
  </si>
  <si>
    <t>7+950</t>
  </si>
  <si>
    <t>Budimex Budownictwo Sp. z o.o.</t>
  </si>
  <si>
    <t xml:space="preserve">ouaswierklany@budimex.pl </t>
  </si>
  <si>
    <t>MOP I Knurów Wschód</t>
  </si>
  <si>
    <t>m. Żory</t>
  </si>
  <si>
    <t>22+700</t>
  </si>
  <si>
    <t>22+450</t>
  </si>
  <si>
    <t>gm. Mszana</t>
  </si>
  <si>
    <t>MOP III Mszana Północ</t>
  </si>
  <si>
    <t>39+500</t>
  </si>
  <si>
    <t>Sosnowiec</t>
  </si>
  <si>
    <t>MOP II - Stacja Paliw Shell</t>
  </si>
  <si>
    <t>S1</t>
  </si>
  <si>
    <t>538+010</t>
  </si>
  <si>
    <t>Cieszyn</t>
  </si>
  <si>
    <t>3024@shellpl.pl</t>
  </si>
  <si>
    <t>Lędziny</t>
  </si>
  <si>
    <t>MOP II - Stacja Paliw Orlen</t>
  </si>
  <si>
    <t>558+394</t>
  </si>
  <si>
    <t>s00295@sp.orlen.pl</t>
  </si>
  <si>
    <t>MOP II - Stacja Paliw BP</t>
  </si>
  <si>
    <t>541+348</t>
  </si>
  <si>
    <t>558+445</t>
  </si>
  <si>
    <t>stacja.gracjan@wp.pl</t>
  </si>
  <si>
    <t xml:space="preserve">tak </t>
  </si>
  <si>
    <t>Tarnów</t>
  </si>
  <si>
    <t>Zakrzów gm Niepołomice</t>
  </si>
  <si>
    <t>MOP I Zakrzów</t>
  </si>
  <si>
    <t>GDDKiA O/Kraków Rejon Kraków</t>
  </si>
  <si>
    <t>krakow@gddkia.gov.pl</t>
  </si>
  <si>
    <t>Podłęże gm Niepołomice</t>
  </si>
  <si>
    <t>MOP I Podłęże</t>
  </si>
  <si>
    <t>434+000</t>
  </si>
  <si>
    <t>gm. Brzesko</t>
  </si>
  <si>
    <t>MOP I "Bagno"</t>
  </si>
  <si>
    <t>GDDKiA O/Kr Rejon w Tarnowie</t>
  </si>
  <si>
    <t>tarnow@gddkia.gov.pl</t>
  </si>
  <si>
    <t>MOP I "Mokrzyska"</t>
  </si>
  <si>
    <t>SHELL POLSKA Sp. z o.o.</t>
  </si>
  <si>
    <t>GDDKiA Oddział w Łodzi</t>
  </si>
  <si>
    <t>gm. Bolimów</t>
  </si>
  <si>
    <t>MOP I Bolimów</t>
  </si>
  <si>
    <t>410+900</t>
  </si>
  <si>
    <t>gm.Bolimów</t>
  </si>
  <si>
    <t>MOP I Mogiły</t>
  </si>
  <si>
    <t>gm. Rzgów</t>
  </si>
  <si>
    <t>MOP I Guzew Północ</t>
  </si>
  <si>
    <t>Olsztyn</t>
  </si>
  <si>
    <t>Nowe Pole</t>
  </si>
  <si>
    <t>Nowa Holandia
Nowe Pole 1B, 82-310 Elbląg 2
MOP II (docelowo MOP III)</t>
  </si>
  <si>
    <t>S7</t>
  </si>
  <si>
    <t>80+490</t>
  </si>
  <si>
    <t>info.pl@shell.com</t>
  </si>
  <si>
    <t>S7g</t>
  </si>
  <si>
    <t>Sople</t>
  </si>
  <si>
    <t>36+980</t>
  </si>
  <si>
    <t>MOP II</t>
  </si>
  <si>
    <t>37+510</t>
  </si>
  <si>
    <t>Liksajny</t>
  </si>
  <si>
    <t>47+270</t>
  </si>
  <si>
    <t>47+515</t>
  </si>
  <si>
    <t>S7j</t>
  </si>
  <si>
    <t>10+227</t>
  </si>
  <si>
    <t>Witramowo</t>
  </si>
  <si>
    <t>Shell
Witramowo 30, 11-015 Olsztynek
MOP II</t>
  </si>
  <si>
    <t>14+085</t>
  </si>
  <si>
    <t>gm. Grodków</t>
  </si>
  <si>
    <t xml:space="preserve">MOP I Wierzbnik </t>
  </si>
  <si>
    <t>198+810</t>
  </si>
  <si>
    <t>rdk_brzeg@gddkia.gov.pl</t>
  </si>
  <si>
    <t>gm. Olszanka</t>
  </si>
  <si>
    <t>MOP I Jankowice Wielkie</t>
  </si>
  <si>
    <t>200+960</t>
  </si>
  <si>
    <t>gm. Niemodlin</t>
  </si>
  <si>
    <t>gm. Prószków</t>
  </si>
  <si>
    <t>MOP I Przysiecz</t>
  </si>
  <si>
    <t>238+310</t>
  </si>
  <si>
    <t>MOP I Prószków</t>
  </si>
  <si>
    <t>gm. Leśnica</t>
  </si>
  <si>
    <t>264+700</t>
  </si>
  <si>
    <t>MOP I Żdżary</t>
  </si>
  <si>
    <t>261+950</t>
  </si>
  <si>
    <t>pow. turecki</t>
  </si>
  <si>
    <t>274+900</t>
  </si>
  <si>
    <t>pow. kolski</t>
  </si>
  <si>
    <t>297+825</t>
  </si>
  <si>
    <t>Rzeszów</t>
  </si>
  <si>
    <t>gm. Świlcza</t>
  </si>
  <si>
    <t>MOP I Dąbry</t>
  </si>
  <si>
    <t>Korczowa</t>
  </si>
  <si>
    <t>oua.rzeszow@gmail.com</t>
  </si>
  <si>
    <t>MOP I Bratkowice</t>
  </si>
  <si>
    <t>Jędrzychowice</t>
  </si>
  <si>
    <t>gm. Pawłosiów</t>
  </si>
  <si>
    <t>628+064</t>
  </si>
  <si>
    <t>oua.przemysl@avrgrupa.pl</t>
  </si>
  <si>
    <t>gm. Pawłosiow</t>
  </si>
  <si>
    <t>627+814</t>
  </si>
  <si>
    <t>gm. Orły</t>
  </si>
  <si>
    <t>MOP I Zamiechów</t>
  </si>
  <si>
    <t>642+456</t>
  </si>
  <si>
    <t>gm. Chłopice</t>
  </si>
  <si>
    <t>MOP I Kaszyce</t>
  </si>
  <si>
    <t>642+656</t>
  </si>
  <si>
    <t>Wysoka</t>
  </si>
  <si>
    <t>MOP II Wysoka Zachód</t>
  </si>
  <si>
    <t>S3</t>
  </si>
  <si>
    <t xml:space="preserve">3+900 </t>
  </si>
  <si>
    <t>MOP III Wysoka Wschód</t>
  </si>
  <si>
    <t>Kunowo</t>
  </si>
  <si>
    <t>MOP I Kunowo Zachód</t>
  </si>
  <si>
    <t xml:space="preserve">23+500 </t>
  </si>
  <si>
    <t>MOP I Kunowo Wschód</t>
  </si>
  <si>
    <t>Sitno</t>
  </si>
  <si>
    <t>MOP II Sitno Wschód</t>
  </si>
  <si>
    <t xml:space="preserve">39+900 </t>
  </si>
  <si>
    <t>MOP III Sitno Zachód</t>
  </si>
  <si>
    <t>Żdżary</t>
  </si>
  <si>
    <t>MOP II Żdżary</t>
  </si>
  <si>
    <t>67+353</t>
  </si>
  <si>
    <t>Łozienica</t>
  </si>
  <si>
    <t>MOP II Łozienica</t>
  </si>
  <si>
    <t>71+700</t>
  </si>
  <si>
    <t>Barnisław</t>
  </si>
  <si>
    <t>MOP II Barnisław</t>
  </si>
  <si>
    <t>A6</t>
  </si>
  <si>
    <t>0+950</t>
  </si>
  <si>
    <t>Kołbaskowo</t>
  </si>
  <si>
    <t>MOP II Kołbaskowo</t>
  </si>
  <si>
    <t>3+000</t>
  </si>
  <si>
    <t>427+600</t>
  </si>
  <si>
    <t>426+900</t>
  </si>
  <si>
    <t>443+800</t>
  </si>
  <si>
    <t>sp814@stacje.lotospaliwa.pl</t>
  </si>
  <si>
    <t>443+100</t>
  </si>
  <si>
    <t>gm. Jakubów</t>
  </si>
  <si>
    <t>537+599</t>
  </si>
  <si>
    <t>536+845</t>
  </si>
  <si>
    <t>Terespol</t>
  </si>
  <si>
    <t>gm. Zgorzelec</t>
  </si>
  <si>
    <t>gm.Zgorzelec</t>
  </si>
  <si>
    <t>8+100</t>
  </si>
  <si>
    <t>gm.Bolesławiec</t>
  </si>
  <si>
    <t>46+300</t>
  </si>
  <si>
    <t>gm.Oława</t>
  </si>
  <si>
    <t>sp804@stacje.lotospaliwa.pl</t>
  </si>
  <si>
    <t>gm. Wiązów</t>
  </si>
  <si>
    <t>183+887</t>
  </si>
  <si>
    <t>Sp803@stacje.lotospaliwa.pl</t>
  </si>
  <si>
    <t xml:space="preserve">Michałowice gm. Długołęka </t>
  </si>
  <si>
    <t>MOP III Michałowice Południe</t>
  </si>
  <si>
    <t>Kępno</t>
  </si>
  <si>
    <t>MOP III Michałowice Północ</t>
  </si>
  <si>
    <t>Jonas gm. Oleśnica</t>
  </si>
  <si>
    <t>MOP I Jonas Południe</t>
  </si>
  <si>
    <t>MOP I Jonas Północ</t>
  </si>
  <si>
    <t>Syców</t>
  </si>
  <si>
    <t>MOP I Syców Południe</t>
  </si>
  <si>
    <t>MOP I Syców Północ</t>
  </si>
  <si>
    <t>Centrum Obsługi Klienta BP</t>
  </si>
  <si>
    <t>http//www.bp.com/pl pl/on-the-road/poland/kontakt.html</t>
  </si>
  <si>
    <t>ALL_parkingi_A+S_inwentaryzacja_e-V.1.xls — raport zgodności</t>
  </si>
  <si>
    <t>Uruchom na: 2014-04-28 16:07</t>
  </si>
  <si>
    <t>Następujące funkcje w tym skoroszycie nie są obsługiwane przez wcześniejsze wersje programu Excel. Te funkcje mogą zostać utracone lub ograniczone, jeśli ten skoroszyt zostanie otwarty w starszej wersji programu Excel lub zapisany w starszym formacie pliku.</t>
  </si>
  <si>
    <t>Nieznaczna utrata wierności danych</t>
  </si>
  <si>
    <t>Liczba wystąpień</t>
  </si>
  <si>
    <t>Wersja</t>
  </si>
  <si>
    <t>Niektóre komórki lub style w tym skoroszycie zawierają formatowanie, które nie jest obsługiwane w wybranym formacie pliku. Te formaty zostaną przekonwertowane na najbardziej podobne dostępne formaty.</t>
  </si>
  <si>
    <t>Excel 97–2003</t>
  </si>
  <si>
    <t>Bydgoszcz</t>
  </si>
  <si>
    <t>Zgorzelec</t>
  </si>
  <si>
    <t>Berlin</t>
  </si>
  <si>
    <t>Szczecin</t>
  </si>
  <si>
    <t>Gorzów Wlkp</t>
  </si>
  <si>
    <t>sp801@stacje.lotospaliwa.pl</t>
  </si>
  <si>
    <t>sp802@stacje.lotospaliwa.pl</t>
  </si>
  <si>
    <t xml:space="preserve">39+450 </t>
  </si>
  <si>
    <t xml:space="preserve">61+350 </t>
  </si>
  <si>
    <t xml:space="preserve">81+060 </t>
  </si>
  <si>
    <t xml:space="preserve">40+150 </t>
  </si>
  <si>
    <t xml:space="preserve">81+700 </t>
  </si>
  <si>
    <t>801 114 747;     225 580 042</t>
  </si>
  <si>
    <t>HANDEL PALIWAMI PŁYNNYMI "GRACJAN" Grażyna Goczoł</t>
  </si>
  <si>
    <t xml:space="preserve">PKN ORLEN S.A. </t>
  </si>
  <si>
    <t>42 233 96 96</t>
  </si>
  <si>
    <t>KOSZWAŁY</t>
  </si>
  <si>
    <t>15+000</t>
  </si>
  <si>
    <t>58 326 43 00</t>
  </si>
  <si>
    <t>449+600</t>
  </si>
  <si>
    <t>449+140</t>
  </si>
  <si>
    <t>492+440</t>
  </si>
  <si>
    <t>491+820</t>
  </si>
  <si>
    <t>470+350</t>
  </si>
  <si>
    <t>470+250</t>
  </si>
  <si>
    <t>Otłoczyn zach.</t>
  </si>
  <si>
    <t>160+200</t>
  </si>
  <si>
    <t>Otłoczyn wsch.</t>
  </si>
  <si>
    <t>Kałęczynek zach.</t>
  </si>
  <si>
    <t>MOP I</t>
  </si>
  <si>
    <t>178+400</t>
  </si>
  <si>
    <t>Kałęczynek wsch.</t>
  </si>
  <si>
    <t>178+600</t>
  </si>
  <si>
    <t>Machnacz płd.</t>
  </si>
  <si>
    <t>MOP III</t>
  </si>
  <si>
    <t>191+800</t>
  </si>
  <si>
    <t>Machnacz płn.</t>
  </si>
  <si>
    <t>191+900</t>
  </si>
  <si>
    <t>Ludwinowo płd.</t>
  </si>
  <si>
    <t>203+200</t>
  </si>
  <si>
    <t>Ludwinowo płn.</t>
  </si>
  <si>
    <t>203+300</t>
  </si>
  <si>
    <t>Lubień płd.</t>
  </si>
  <si>
    <t>220+200</t>
  </si>
  <si>
    <t>Lubień płn.</t>
  </si>
  <si>
    <t>Strzelce płd.</t>
  </si>
  <si>
    <t>238+400</t>
  </si>
  <si>
    <t>Strzelce płn.</t>
  </si>
  <si>
    <t xml:space="preserve">Czerna </t>
  </si>
  <si>
    <t>MOP I Czerna Południe</t>
  </si>
  <si>
    <t>26+250</t>
  </si>
  <si>
    <t>Obdód Utrzymania Autostrady Łąka</t>
  </si>
  <si>
    <t>oualaka@gddkia.gov.pl</t>
  </si>
  <si>
    <t>MOP I Czerna Północ</t>
  </si>
  <si>
    <t>26+200</t>
  </si>
  <si>
    <t>Obwód Utrzymania Autostrady Łąka</t>
  </si>
  <si>
    <t>gm. Żórawina</t>
  </si>
  <si>
    <t>MOP I Krajków Południe</t>
  </si>
  <si>
    <t>166+300</t>
  </si>
  <si>
    <t>odbielany@gddkia.gov.pl</t>
  </si>
  <si>
    <t>MOP I Krajków Północ</t>
  </si>
  <si>
    <t>166+600</t>
  </si>
  <si>
    <t>Zakroczym</t>
  </si>
  <si>
    <t>MOP II stacja paliw Statoil Polska</t>
  </si>
  <si>
    <t>323+808</t>
  </si>
  <si>
    <t>Emilianów</t>
  </si>
  <si>
    <t xml:space="preserve">MOP II Emilianów </t>
  </si>
  <si>
    <t>487+390</t>
  </si>
  <si>
    <t>Małopole</t>
  </si>
  <si>
    <t>MOP II Małopole</t>
  </si>
  <si>
    <t>491+000</t>
  </si>
  <si>
    <t xml:space="preserve">Trojany </t>
  </si>
  <si>
    <t xml:space="preserve">MOP II Trojany </t>
  </si>
  <si>
    <t>493+500</t>
  </si>
  <si>
    <t>gm. Jastrząbka</t>
  </si>
  <si>
    <t>MOP I Jastrząbka</t>
  </si>
  <si>
    <t>oua.debica@avrgrupa.pl</t>
  </si>
  <si>
    <t>gm. Jawornik</t>
  </si>
  <si>
    <t>MOP I Jawornik</t>
  </si>
  <si>
    <t>gm. Stubno</t>
  </si>
  <si>
    <t>665+250</t>
  </si>
  <si>
    <t>662+350</t>
  </si>
  <si>
    <t>Chojny gm. Lututów</t>
  </si>
  <si>
    <t>MOP II Chojny</t>
  </si>
  <si>
    <t>140+655</t>
  </si>
  <si>
    <t>MOP I Chojny</t>
  </si>
  <si>
    <t>Dąbrowa Wielka gm. Sieradz</t>
  </si>
  <si>
    <t>MOP I Dąbrowa Wielka</t>
  </si>
  <si>
    <t>165+055</t>
  </si>
  <si>
    <t>MOP II Dąbrowa Wielka</t>
  </si>
  <si>
    <t>Paprotnia gm. Zapolice</t>
  </si>
  <si>
    <t>185+055</t>
  </si>
  <si>
    <t>MOP I Parotnia</t>
  </si>
  <si>
    <t>Sięganów gm. Łask</t>
  </si>
  <si>
    <t>MOP I Sięganów</t>
  </si>
  <si>
    <t>196+857</t>
  </si>
  <si>
    <t>223+389</t>
  </si>
  <si>
    <t>801114747     322920204</t>
  </si>
  <si>
    <t>MOP II Sięganów</t>
  </si>
  <si>
    <t>Rzeczna</t>
  </si>
  <si>
    <t>BP Amazonka                Rzeczna 30, 14-400 Pasłęk</t>
  </si>
  <si>
    <t>13+622</t>
  </si>
  <si>
    <t>FHU KREOSZ Krzysztof Sztwiorok</t>
  </si>
  <si>
    <t>krzysztof.sztwiorok@gmail.com</t>
  </si>
  <si>
    <t>Oddział</t>
  </si>
  <si>
    <t>75 713 62 04</t>
  </si>
  <si>
    <t>Obwód Drogowy
w Bielanach Wrocławskich</t>
  </si>
  <si>
    <t>71 337 17 70</t>
  </si>
  <si>
    <t>Obwód Drogowy w Oleśnicy</t>
  </si>
  <si>
    <t>71 397 84 53</t>
  </si>
  <si>
    <t>odolesnica@gddkia.gov.pl</t>
  </si>
  <si>
    <t>OUA Żdżary</t>
  </si>
  <si>
    <t>OUA Rzeszów / F.U.H.P. Leszek Kochanowicz</t>
  </si>
  <si>
    <t>OUA Przemyśl / AVR Sp. z o. o.</t>
  </si>
  <si>
    <t>Rejon GDDKiA w Brzegu</t>
  </si>
  <si>
    <t>rejon.konin@gddkia.gov.pl</t>
  </si>
  <si>
    <t>MOP I Moczydła</t>
  </si>
  <si>
    <t>Kamil Ryś</t>
  </si>
  <si>
    <t>biuro.prodrog@gmail.com</t>
  </si>
  <si>
    <t>MOP I Jędrzejów</t>
  </si>
  <si>
    <t>sp396@stacje.lotospaliwa.pl</t>
  </si>
  <si>
    <t>GAJ</t>
  </si>
  <si>
    <t>501+750</t>
  </si>
  <si>
    <t>Marcin Marcinkiewicz</t>
  </si>
  <si>
    <t>agrotank@post.pl</t>
  </si>
  <si>
    <t>76+300</t>
  </si>
  <si>
    <t>Marwice,
gm. Lubiszyn</t>
  </si>
  <si>
    <t>MOP I Marwice Zachód</t>
  </si>
  <si>
    <t>Gorzów Wlkp.</t>
  </si>
  <si>
    <t>Rejon Dróg Krajowych w Gorzowie Wlkp.</t>
  </si>
  <si>
    <t>95 722 84 46</t>
  </si>
  <si>
    <t>MOP I Marwice Wschód</t>
  </si>
  <si>
    <t>564+816</t>
  </si>
  <si>
    <t>565+288</t>
  </si>
  <si>
    <t>518+358</t>
  </si>
  <si>
    <t>OUA Dębica / AVR Sp. z o. o.</t>
  </si>
  <si>
    <t>518+025</t>
  </si>
  <si>
    <t>gm. Dębica</t>
  </si>
  <si>
    <t>540+863</t>
  </si>
  <si>
    <t>541+365</t>
  </si>
  <si>
    <t>588+600</t>
  </si>
  <si>
    <t>589+300</t>
  </si>
  <si>
    <t>gm. Białobrzegi</t>
  </si>
  <si>
    <t>MOP I Budy</t>
  </si>
  <si>
    <t>606+550</t>
  </si>
  <si>
    <t>MOP I Młyniska</t>
  </si>
  <si>
    <t xml:space="preserve">Rudniki </t>
  </si>
  <si>
    <t>MOP III Rudniki Południe</t>
  </si>
  <si>
    <t>S61</t>
  </si>
  <si>
    <t>4+750</t>
  </si>
  <si>
    <t>Suwałki</t>
  </si>
  <si>
    <t xml:space="preserve">GDDKiA O/Szczecin </t>
  </si>
  <si>
    <t>91 432 53 00</t>
  </si>
  <si>
    <t>sekretariat_szczecin@gddkia.gov.pl</t>
  </si>
  <si>
    <t>Centrum Kontroli Ruchu A-1</t>
  </si>
  <si>
    <t>operatora1f3@intertoll-construction.pl</t>
  </si>
  <si>
    <t>CIRCLE K Polska Sp  z o.o.</t>
  </si>
  <si>
    <t>71193@circlekeurope.com</t>
  </si>
  <si>
    <t>MOP II Koszwały</t>
  </si>
  <si>
    <t>Majdany Wielkie</t>
  </si>
  <si>
    <t>Grabin</t>
  </si>
  <si>
    <t>73+800</t>
  </si>
  <si>
    <t>74+400</t>
  </si>
  <si>
    <t>Lutek</t>
  </si>
  <si>
    <t>sporlen4380@interia.pl</t>
  </si>
  <si>
    <t>multitradepol@onet.eu</t>
  </si>
  <si>
    <t>gm. Krasne i Czarna</t>
  </si>
  <si>
    <t>OUA Jarosław / F.U.H.P. Leszek Kochanowicz</t>
  </si>
  <si>
    <t>+48 16 3075901</t>
  </si>
  <si>
    <t>oua.jaroslaw@gmail.com</t>
  </si>
  <si>
    <t>gm. Czarna</t>
  </si>
  <si>
    <t>gm. Radymno</t>
  </si>
  <si>
    <t>JAZAL Sp.. Zo.o.         Małopoe 1  05-252 Dąbrówka  Stacja Partnerska BP</t>
  </si>
  <si>
    <t>A&amp;M FRANCZYZOWA STACJA PALIW CIRCLE K                             Karpin 1B</t>
  </si>
  <si>
    <t>ous-3baczyna@poldrog.pl</t>
  </si>
  <si>
    <t>Skwierzyna</t>
  </si>
  <si>
    <t>MOP I Popowa Zachód</t>
  </si>
  <si>
    <t>120+800</t>
  </si>
  <si>
    <t>s3@bigznaki.pl</t>
  </si>
  <si>
    <t>MOP I Popowo Wschód</t>
  </si>
  <si>
    <t>MOP I Kępsko Zachód</t>
  </si>
  <si>
    <t>167+600</t>
  </si>
  <si>
    <t>Rejon Dróg Krajowych w Nowej Soli</t>
  </si>
  <si>
    <t>68 387 24 66</t>
  </si>
  <si>
    <t>MOP I Kępsko Wschód</t>
  </si>
  <si>
    <t>167+700</t>
  </si>
  <si>
    <t>885 889 963</t>
  </si>
  <si>
    <t>Lublin</t>
  </si>
  <si>
    <t>Markuszów</t>
  </si>
  <si>
    <t>MOP II Markuszów Północ</t>
  </si>
  <si>
    <t>S17</t>
  </si>
  <si>
    <t>10+426</t>
  </si>
  <si>
    <t>MOP III Markuszów Południe</t>
  </si>
  <si>
    <t>9+950</t>
  </si>
  <si>
    <t>gm. Krzyżanów</t>
  </si>
  <si>
    <t>MOP II Krzyżanów Zachód</t>
  </si>
  <si>
    <t>258+500</t>
  </si>
  <si>
    <t>MOP III Krzyżanów Wschód</t>
  </si>
  <si>
    <t>gm. Głowno</t>
  </si>
  <si>
    <t>MOP I Głowno Zachód</t>
  </si>
  <si>
    <t>279+300</t>
  </si>
  <si>
    <t>MOP I Głowno Wschód</t>
  </si>
  <si>
    <t>279+100</t>
  </si>
  <si>
    <t>gm. Nowosolna</t>
  </si>
  <si>
    <t>MOP I Skoszewy Wschód</t>
  </si>
  <si>
    <t>299+800</t>
  </si>
  <si>
    <t>43 233 96 96</t>
  </si>
  <si>
    <t>MOP I Skoszewy Zachód</t>
  </si>
  <si>
    <t>44 233 96 96</t>
  </si>
  <si>
    <t>miasto Łódź, 
gm. Brójce</t>
  </si>
  <si>
    <t>MOP II Wiśniowa Góra Wschód</t>
  </si>
  <si>
    <t>316+500</t>
  </si>
  <si>
    <t>MOP III Wiśniowa Góra Zachód</t>
  </si>
  <si>
    <t>gm. Świnice Warckie</t>
  </si>
  <si>
    <t>MOP I Kozanki</t>
  </si>
  <si>
    <t>307+900</t>
  </si>
  <si>
    <t>gm. Uniejów</t>
  </si>
  <si>
    <t>MOP I Zaborów</t>
  </si>
  <si>
    <t>gm. Parzęczew</t>
  </si>
  <si>
    <t>MOP II Chrząstów</t>
  </si>
  <si>
    <t>331+000</t>
  </si>
  <si>
    <t>MOP III Chrząstów</t>
  </si>
  <si>
    <t>gm. Zgierz</t>
  </si>
  <si>
    <t>MOP I Ciosny Północ</t>
  </si>
  <si>
    <t>347+200</t>
  </si>
  <si>
    <t>MOP I Ciosny Południe</t>
  </si>
  <si>
    <t>gm. Dmosin</t>
  </si>
  <si>
    <t>MOP III Nowostawy</t>
  </si>
  <si>
    <t>368+550</t>
  </si>
  <si>
    <t>MOP II Niesułków</t>
  </si>
  <si>
    <t>Sieć bazowa TEN-T</t>
  </si>
  <si>
    <t>tak/nie</t>
  </si>
  <si>
    <t>MOP III Komorów</t>
  </si>
  <si>
    <t>brak operatora</t>
  </si>
  <si>
    <t>Ostróda</t>
  </si>
  <si>
    <t>ok. 64+340</t>
  </si>
  <si>
    <t>lukasz.hruby@orlen.pl</t>
  </si>
  <si>
    <t>Nienadówka</t>
  </si>
  <si>
    <t>MOP I NIENADÓWKA</t>
  </si>
  <si>
    <t>454+780</t>
  </si>
  <si>
    <t>Rejon Rzeszów / Eurovia Polska SA</t>
  </si>
  <si>
    <t>795 427 362</t>
  </si>
  <si>
    <t>marcin.hulek@eurovia.pl</t>
  </si>
  <si>
    <t>Stobierna</t>
  </si>
  <si>
    <t>MOP I STOBIERNA</t>
  </si>
  <si>
    <t>459+480</t>
  </si>
  <si>
    <t xml:space="preserve">Mop I Leonia </t>
  </si>
  <si>
    <t>MOP I Kuny</t>
  </si>
  <si>
    <t xml:space="preserve">MOP I Cichmiana </t>
  </si>
  <si>
    <t>MOP I Sobótka</t>
  </si>
  <si>
    <t>MOP II GAJ</t>
  </si>
  <si>
    <t>Bydgoszcz/GTC</t>
  </si>
  <si>
    <t>Gajewo</t>
  </si>
  <si>
    <t>MOP I Gajewo</t>
  </si>
  <si>
    <t>71+200</t>
  </si>
  <si>
    <t xml:space="preserve">Gdańska </t>
  </si>
  <si>
    <t>Operator A1, Biuro Obsługi Klienta</t>
  </si>
  <si>
    <t>bok@intertoll.pl</t>
  </si>
  <si>
    <t>69+500</t>
  </si>
  <si>
    <t>Malankowo</t>
  </si>
  <si>
    <t>MOP II Malankowo</t>
  </si>
  <si>
    <t>107+200</t>
  </si>
  <si>
    <t xml:space="preserve">Łódź </t>
  </si>
  <si>
    <t>106+550</t>
  </si>
  <si>
    <t>Drzonowo</t>
  </si>
  <si>
    <t>MOP I Drzonowo</t>
  </si>
  <si>
    <t>116+650</t>
  </si>
  <si>
    <t>116+500</t>
  </si>
  <si>
    <t>Nowy Dwór</t>
  </si>
  <si>
    <t>MOP I Nowy Dwór</t>
  </si>
  <si>
    <t>129+650</t>
  </si>
  <si>
    <t>129+700</t>
  </si>
  <si>
    <t>Nowa Wieś</t>
  </si>
  <si>
    <t>MOP I Nowa Wieś</t>
  </si>
  <si>
    <t>144+550</t>
  </si>
  <si>
    <t>144+600</t>
  </si>
  <si>
    <t>Infrastruktura paliw alternatywnych</t>
  </si>
  <si>
    <t>stanowisko operatora systemu dystrybucyjnego</t>
  </si>
  <si>
    <t>stanowisko podmiotu zarządzającego miejscem obsługi podróżnych</t>
  </si>
  <si>
    <t>Gdańsk/GTC</t>
  </si>
  <si>
    <t>KLESZCZEWKO</t>
  </si>
  <si>
    <t>MOP I Kleszczewko</t>
  </si>
  <si>
    <t xml:space="preserve">6+400 </t>
  </si>
  <si>
    <t xml:space="preserve">6+350 </t>
  </si>
  <si>
    <t>OLSZE</t>
  </si>
  <si>
    <t>MOP II Olsze</t>
  </si>
  <si>
    <t xml:space="preserve">42+100 </t>
  </si>
  <si>
    <t xml:space="preserve">42+050 </t>
  </si>
  <si>
    <t>Katowice/SAM</t>
  </si>
  <si>
    <t>Jaworzno</t>
  </si>
  <si>
    <t>MOP III Kępnica</t>
  </si>
  <si>
    <t>361+100</t>
  </si>
  <si>
    <t>MOP III Zastawie</t>
  </si>
  <si>
    <t>Kraków/SAM</t>
  </si>
  <si>
    <t>Morawica gm. Liszki</t>
  </si>
  <si>
    <t>MOP III Morawica</t>
  </si>
  <si>
    <t>398+000</t>
  </si>
  <si>
    <t>Aleksandrowice gm. Zabierzów</t>
  </si>
  <si>
    <t>MOP II Aleksandrowice</t>
  </si>
  <si>
    <t>399+000</t>
  </si>
  <si>
    <t>Poznań/AWSA</t>
  </si>
  <si>
    <t>Nowy Tomyśl</t>
  </si>
  <si>
    <t>MOP I Wytomyśl</t>
  </si>
  <si>
    <t>114+000</t>
  </si>
  <si>
    <t>Infolinia Autostrady Wielkopolskiej SA</t>
  </si>
  <si>
    <t>infolinia@awsa.pl</t>
  </si>
  <si>
    <t>MOP I Kozielaski</t>
  </si>
  <si>
    <t>Szamotuły</t>
  </si>
  <si>
    <t>MOP III Sędzinko</t>
  </si>
  <si>
    <t>133+600</t>
  </si>
  <si>
    <t>MOP II Zalesie</t>
  </si>
  <si>
    <t>133+800</t>
  </si>
  <si>
    <t>Poznański</t>
  </si>
  <si>
    <t>MOP I Dopiewiec</t>
  </si>
  <si>
    <t>151+000</t>
  </si>
  <si>
    <t>MOP I Konarzewo</t>
  </si>
  <si>
    <t>MOP II Tulce</t>
  </si>
  <si>
    <t>177+100</t>
  </si>
  <si>
    <t>MOP III Krzyżowniki</t>
  </si>
  <si>
    <t>177+250</t>
  </si>
  <si>
    <t>Września</t>
  </si>
  <si>
    <t>MOP I Chwałszyce</t>
  </si>
  <si>
    <t>200+200</t>
  </si>
  <si>
    <t>MOP I Targowa Górka</t>
  </si>
  <si>
    <t>MOP II Sołeczno</t>
  </si>
  <si>
    <t>216+500</t>
  </si>
  <si>
    <t>MOP II Gozdowo</t>
  </si>
  <si>
    <t>Słupca</t>
  </si>
  <si>
    <t>MOP I Skarboszewo</t>
  </si>
  <si>
    <t>226+500</t>
  </si>
  <si>
    <t>MOP I Lądek</t>
  </si>
  <si>
    <t>237+000</t>
  </si>
  <si>
    <t>MOP III Osiecza</t>
  </si>
  <si>
    <t>251+100</t>
  </si>
  <si>
    <t>MOP II Osiecza</t>
  </si>
  <si>
    <t>251+300</t>
  </si>
  <si>
    <t>Zielona Góra/AWSA</t>
  </si>
  <si>
    <t>Słubice</t>
  </si>
  <si>
    <t>MOP II Gnilec</t>
  </si>
  <si>
    <t>5+300</t>
  </si>
  <si>
    <t>MOP II Sosna</t>
  </si>
  <si>
    <t>Sulęcin</t>
  </si>
  <si>
    <t>MOP I Koryta</t>
  </si>
  <si>
    <t>40+700</t>
  </si>
  <si>
    <t>MOP I Walewice</t>
  </si>
  <si>
    <t>MOP II Chociszewo</t>
  </si>
  <si>
    <t>85+300</t>
  </si>
  <si>
    <t>MOP II Rogoziniec</t>
  </si>
  <si>
    <t>MOP III Paszczyna Północ***</t>
  </si>
  <si>
    <t>** MOP obecnie funkcjonujący jako MOP I kategorii. Planowane jest jego wydzierżawienie i przebudowa przez wyłonionego w przetargu dzierżawcę do II lub III kategorii.</t>
  </si>
  <si>
    <t>MOP III  Palikówka****</t>
  </si>
  <si>
    <t>**** MOP w trakcie przebudowy do III kategorii, planowane uruchomienie stacji paliw i gastronomii - grudzień 2018.</t>
  </si>
  <si>
    <t>T</t>
  </si>
  <si>
    <t>N</t>
  </si>
  <si>
    <t>I</t>
  </si>
  <si>
    <t>MOP II Guzew Południe**</t>
  </si>
  <si>
    <t>MOP II Sople</t>
  </si>
  <si>
    <t>MOP II Sople (docelowo MOP III)</t>
  </si>
  <si>
    <t>MOP I Liksajny (docelowo MOP II)</t>
  </si>
  <si>
    <t>MOP I Majdany Wielkie (docelowo MOP II)</t>
  </si>
  <si>
    <t>MOP II Ostróda</t>
  </si>
  <si>
    <t>MOP I Grabin</t>
  </si>
  <si>
    <t>MOP I Lutek</t>
  </si>
  <si>
    <r>
      <rPr>
        <b/>
        <sz val="12"/>
        <rFont val="Arial ac"/>
        <charset val="238"/>
      </rPr>
      <t>Ogólnodostępna stacja ładowania
(możliwość posadowienia ogólnodostępnej stacji ładowania)</t>
    </r>
    <r>
      <rPr>
        <b/>
        <sz val="10"/>
        <rFont val="Arial ac"/>
        <charset val="238"/>
      </rPr>
      <t xml:space="preserve">
T - TAK
N - NIE
X - w wyniku konsulacji nie uzyskano uzgodnień
I - wyposażenie nie przewidziane dla MOP I kat.</t>
    </r>
  </si>
  <si>
    <r>
      <rPr>
        <b/>
        <sz val="14"/>
        <rFont val="Arial ac"/>
        <charset val="238"/>
      </rPr>
      <t>Punkt tankowania wodoru</t>
    </r>
    <r>
      <rPr>
        <b/>
        <sz val="10"/>
        <rFont val="Arial ac"/>
        <charset val="238"/>
      </rPr>
      <t xml:space="preserve">
T - TAK
N - NIE
X - w wyniku konsulacji nie uzyskano uzgodnień
I - wyposażenie nie przewidziane dla MOP I kat.</t>
    </r>
  </si>
  <si>
    <t>Plan lokalizacji ogólnodostępnych stacji ładowania, stacji gazu ziemnego oraz punktów tankowania wodoru na Miejscach Obsługi Podróżnych na sieci bazowej TEN-T</t>
  </si>
  <si>
    <t>L.p.</t>
  </si>
  <si>
    <t>MOP II Paprotnia***</t>
  </si>
  <si>
    <t>*** MOP obecnie funkcjonujący jako MOP i kategorii. Wydzierżawiony. Planowane dostosowanie do II lub III kategorii.</t>
  </si>
  <si>
    <t>MOP I Paszczyna Południe **</t>
  </si>
  <si>
    <t>MOP I  Łukawiec **</t>
  </si>
  <si>
    <t>MOP I Cieszacin **</t>
  </si>
  <si>
    <t>MOP I Pawłosiow **</t>
  </si>
  <si>
    <t>MOP I Chotyniec **</t>
  </si>
  <si>
    <t>MOP I Hruszowice **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</si>
  <si>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</si>
  <si>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</si>
  <si>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</si>
  <si>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</si>
  <si>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</si>
  <si>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</si>
  <si>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</si>
  <si>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</si>
  <si>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</si>
  <si>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</si>
  <si>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</si>
  <si>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</si>
  <si>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</si>
  <si>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</si>
  <si>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</si>
  <si>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</si>
  <si>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</si>
  <si>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</si>
  <si>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</si>
  <si>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</si>
  <si>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</si>
  <si>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</si>
  <si>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</si>
  <si>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</si>
  <si>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</si>
  <si>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</si>
  <si>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</si>
  <si>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</si>
  <si>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</si>
  <si>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</si>
  <si>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</si>
  <si>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</si>
  <si>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</si>
  <si>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</si>
  <si>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</si>
  <si>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</si>
  <si>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</si>
  <si>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</si>
  <si>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</si>
  <si>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</si>
  <si>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</si>
  <si>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</si>
  <si>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</si>
  <si>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</si>
  <si>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</si>
  <si>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</si>
  <si>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</si>
  <si>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</si>
  <si>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</si>
  <si>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</si>
  <si>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</si>
  <si>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</si>
  <si>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</si>
  <si>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</si>
  <si>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</si>
  <si>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</si>
  <si>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</si>
  <si>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</si>
  <si>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</si>
  <si>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</si>
  <si>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</si>
  <si>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</si>
  <si>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</si>
  <si>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</si>
  <si>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</si>
  <si>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</si>
  <si>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</si>
  <si>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</si>
  <si>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</si>
  <si>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</si>
  <si>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</si>
  <si>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</si>
  <si>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</si>
  <si>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</si>
  <si>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</si>
  <si>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</si>
  <si>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</si>
  <si>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</si>
  <si>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</si>
  <si>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</si>
  <si>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</si>
  <si>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</si>
  <si>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</si>
  <si>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</si>
  <si>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</si>
  <si>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</si>
  <si>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</si>
  <si>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</si>
  <si>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</si>
  <si>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</si>
  <si>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</si>
  <si>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</si>
  <si>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</si>
  <si>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</si>
  <si>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</si>
  <si>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</si>
  <si>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</si>
  <si>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</si>
  <si>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</si>
  <si>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</si>
  <si>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</si>
  <si>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</si>
  <si>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</si>
  <si>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</si>
  <si>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</si>
  <si>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</si>
  <si>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</si>
  <si>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</si>
  <si>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</si>
  <si>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</si>
  <si>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</si>
  <si>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</si>
  <si>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</si>
  <si>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</si>
  <si>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</si>
  <si>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</si>
  <si>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</si>
  <si>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</si>
  <si>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</si>
  <si>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</si>
  <si>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</si>
  <si>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</si>
  <si>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</si>
  <si>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</si>
  <si>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</si>
  <si>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</si>
  <si>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</si>
  <si>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</si>
  <si>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</si>
  <si>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</si>
  <si>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</si>
  <si>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</si>
  <si>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</si>
  <si>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</si>
  <si>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</si>
  <si>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</si>
  <si>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</si>
  <si>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</si>
  <si>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</si>
  <si>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</si>
  <si>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</si>
  <si>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</si>
  <si>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</si>
  <si>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</si>
  <si>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</si>
  <si>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</si>
  <si>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</si>
  <si>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</si>
  <si>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</si>
  <si>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</si>
  <si>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</si>
  <si>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</si>
  <si>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</si>
  <si>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</si>
  <si>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</si>
  <si>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</si>
  <si>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</si>
  <si>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</si>
  <si>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</si>
  <si>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</si>
  <si>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</si>
  <si>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</si>
  <si>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</si>
  <si>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</si>
  <si>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</si>
  <si>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</si>
  <si>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</si>
  <si>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</si>
  <si>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</si>
  <si>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</si>
  <si>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</si>
  <si>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</si>
  <si>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</si>
  <si>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</si>
  <si>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</si>
  <si>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</si>
  <si>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</si>
  <si>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</si>
  <si>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</si>
  <si>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</si>
  <si>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</si>
  <si>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</si>
  <si>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</si>
  <si>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</si>
  <si>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</si>
  <si>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</si>
  <si>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</si>
  <si>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</si>
  <si>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</si>
  <si>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</si>
  <si>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</si>
  <si>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</si>
  <si>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</si>
  <si>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</si>
  <si>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</si>
  <si>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</si>
  <si>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</si>
  <si>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</si>
  <si>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</si>
  <si>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</si>
  <si>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</si>
  <si>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Karta uzgodnień</t>
  </si>
  <si>
    <t>Dane kontaktowe operatora MOP</t>
  </si>
  <si>
    <r>
      <rPr>
        <b/>
        <sz val="12"/>
        <rFont val="Arial ac"/>
        <charset val="238"/>
      </rPr>
      <t>Stacja tankowania
skroplonego gazu ziemnego (LNG)</t>
    </r>
    <r>
      <rPr>
        <b/>
        <sz val="10"/>
        <rFont val="Arial ac"/>
        <charset val="238"/>
      </rPr>
      <t xml:space="preserve">
T - TAK
N - NIE
X - w wyniku konsulacji nie uzyskano uzgodnień
I - wyposażenie nie przewidziane dla MOP I kat.</t>
    </r>
  </si>
  <si>
    <r>
      <rPr>
        <b/>
        <sz val="14"/>
        <rFont val="Arial ac"/>
        <charset val="238"/>
      </rPr>
      <t>Stacja tankowania
sprężonego gazu ziemnego (CNG)</t>
    </r>
    <r>
      <rPr>
        <b/>
        <sz val="10"/>
        <rFont val="Arial ac"/>
        <charset val="238"/>
      </rPr>
      <t xml:space="preserve">
T - TAK
N - NIE
X - w wyniku konsulacji nie uzyskano uzgodnień
I - wyposażenie nie przewidziane dla MOP I kat.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</si>
</sst>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z_ł_-;\-* #,##0\ _z_ł_-;_-* &quot;-&quot;\ _z_ł_-;_-@_-"/>
    <numFmt numFmtId="164" formatCode="0.000"/>
    <numFmt numFmtId="165" formatCode="###\+###"/>
    <numFmt numFmtId="166" formatCode="###,###,###"/>
  </numFmts>
  <fonts count="27"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b/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ac"/>
      <charset val="238"/>
    </font>
    <font>
      <b/>
      <sz val="10"/>
      <name val="Arial ac"/>
      <charset val="238"/>
    </font>
    <font>
      <u/>
      <sz val="10"/>
      <name val="Arial ac"/>
      <charset val="238"/>
    </font>
    <font>
      <sz val="10"/>
      <color indexed="10"/>
      <name val="Arial ac"/>
      <charset val="238"/>
    </font>
    <font>
      <sz val="10"/>
      <color indexed="8"/>
      <name val="Arial ac"/>
      <charset val="238"/>
    </font>
    <font>
      <sz val="10"/>
      <color indexed="30"/>
      <name val="Arial ac"/>
      <charset val="238"/>
    </font>
    <font>
      <b/>
      <sz val="10"/>
      <color indexed="8"/>
      <name val="Arial ac"/>
      <charset val="238"/>
    </font>
    <font>
      <sz val="9"/>
      <name val="Verdana"/>
      <family val="2"/>
      <charset val="238"/>
    </font>
    <font>
      <sz val="10"/>
      <name val="Arial ac "/>
      <charset val="238"/>
    </font>
    <font>
      <sz val="10"/>
      <name val="Arial CE"/>
      <charset val="238"/>
    </font>
    <font>
      <sz val="11"/>
      <name val="Arial ac"/>
      <charset val="238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Arial ac"/>
      <charset val="238"/>
    </font>
    <font>
      <sz val="8"/>
      <name val="Arial ac"/>
      <charset val="238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 ac"/>
      <charset val="238"/>
    </font>
    <font>
      <b/>
      <sz val="14"/>
      <name val="Arial ac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15" fillId="0" borderId="0"/>
    <xf numFmtId="0" fontId="17" fillId="3" borderId="0" applyNumberFormat="0" applyBorder="0" applyAlignment="0" applyProtection="0"/>
    <xf numFmtId="0" fontId="4" fillId="0" borderId="0"/>
    <xf numFmtId="0" fontId="18" fillId="0" borderId="0"/>
    <xf numFmtId="0" fontId="4" fillId="0" borderId="0"/>
    <xf numFmtId="0" fontId="22" fillId="0" borderId="0"/>
  </cellStyleXfs>
  <cellXfs count="16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2" fontId="6" fillId="0" borderId="0" xfId="2" applyNumberFormat="1" applyFont="1" applyFill="1" applyBorder="1" applyAlignment="1">
      <alignment horizontal="center" vertical="center"/>
    </xf>
    <xf numFmtId="0" fontId="9" fillId="0" borderId="0" xfId="0" applyFont="1"/>
    <xf numFmtId="0" fontId="7" fillId="0" borderId="0" xfId="0" applyFont="1" applyFill="1" applyBorder="1" applyAlignment="1" applyProtection="1">
      <alignment horizontal="left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/>
    <xf numFmtId="1" fontId="7" fillId="0" borderId="0" xfId="0" applyNumberFormat="1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/>
    </xf>
    <xf numFmtId="164" fontId="6" fillId="0" borderId="0" xfId="2" applyNumberFormat="1" applyFont="1" applyBorder="1" applyAlignment="1">
      <alignment horizontal="center"/>
    </xf>
    <xf numFmtId="164" fontId="6" fillId="0" borderId="0" xfId="2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>
      <alignment horizontal="center" wrapText="1"/>
    </xf>
    <xf numFmtId="12" fontId="7" fillId="0" borderId="0" xfId="0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wrapText="1"/>
    </xf>
    <xf numFmtId="0" fontId="7" fillId="0" borderId="0" xfId="2" applyFont="1" applyBorder="1" applyAlignment="1">
      <alignment horizontal="center"/>
    </xf>
    <xf numFmtId="166" fontId="6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6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/>
    <xf numFmtId="0" fontId="6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3" fontId="6" fillId="0" borderId="1" xfId="0" quotePrefix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6" fontId="6" fillId="2" borderId="1" xfId="0" quotePrefix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23" fillId="2" borderId="1" xfId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64" fontId="24" fillId="0" borderId="1" xfId="5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41" fontId="6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1" applyFill="1" applyBorder="1" applyAlignment="1" applyProtection="1">
      <alignment horizontal="center" vertical="center" wrapText="1"/>
    </xf>
    <xf numFmtId="0" fontId="1" fillId="0" borderId="1" xfId="1" applyBorder="1" applyAlignment="1" applyProtection="1">
      <alignment horizontal="center" vertical="top" wrapText="1"/>
    </xf>
    <xf numFmtId="41" fontId="1" fillId="0" borderId="1" xfId="1" applyNumberFormat="1" applyFill="1" applyBorder="1" applyAlignment="1" applyProtection="1">
      <alignment horizontal="center" vertical="center" wrapText="1"/>
    </xf>
    <xf numFmtId="0" fontId="1" fillId="0" borderId="1" xfId="1" applyFill="1" applyBorder="1" applyAlignment="1" applyProtection="1">
      <alignment horizontal="center" vertical="center"/>
    </xf>
    <xf numFmtId="0" fontId="1" fillId="2" borderId="1" xfId="1" applyFill="1" applyBorder="1" applyAlignment="1" applyProtection="1">
      <alignment horizontal="center" vertical="center"/>
    </xf>
    <xf numFmtId="164" fontId="1" fillId="2" borderId="1" xfId="1" applyNumberFormat="1" applyFill="1" applyBorder="1" applyAlignment="1" applyProtection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41" fontId="1" fillId="2" borderId="1" xfId="1" applyNumberFormat="1" applyFill="1" applyBorder="1" applyAlignment="1" applyProtection="1">
      <alignment horizontal="center" vertical="center" wrapText="1"/>
    </xf>
    <xf numFmtId="0" fontId="26" fillId="0" borderId="8" xfId="0" applyFont="1" applyBorder="1" applyAlignment="1">
      <alignment horizontal="center" vertical="center" textRotation="255" wrapText="1"/>
    </xf>
    <xf numFmtId="0" fontId="26" fillId="0" borderId="5" xfId="0" applyFont="1" applyBorder="1" applyAlignment="1">
      <alignment horizontal="center" vertical="center" textRotation="255" wrapText="1"/>
    </xf>
    <xf numFmtId="0" fontId="26" fillId="0" borderId="6" xfId="0" applyFont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10">
    <cellStyle name="Dobry" xfId="5" builtinId="26"/>
    <cellStyle name="Excel Built-in Normal" xfId="9"/>
    <cellStyle name="Hiperłącze" xfId="1" builtinId="8"/>
    <cellStyle name="Normalny" xfId="0" builtinId="0"/>
    <cellStyle name="Normalny 2" xfId="2"/>
    <cellStyle name="Normalny 3" xfId="3"/>
    <cellStyle name="Normalny 3 2" xfId="6"/>
    <cellStyle name="Normalny 3 3" xfId="7"/>
    <cellStyle name="Normalny 3 3 2" xfId="8"/>
    <cellStyle name="Normalny 4" xfId="4"/>
  </cellStyles>
  <dxfs count="6">
    <dxf>
      <font>
        <color auto="1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dk_wloclawek@gddkia.gov.pl" TargetMode="External"/><Relationship Id="rId18" Type="http://schemas.openxmlformats.org/officeDocument/2006/relationships/hyperlink" Target="mailto:bok@intertoll.pl" TargetMode="External"/><Relationship Id="rId26" Type="http://schemas.openxmlformats.org/officeDocument/2006/relationships/hyperlink" Target="mailto:ous-3baczyna@poldrog.pl" TargetMode="External"/><Relationship Id="rId39" Type="http://schemas.openxmlformats.org/officeDocument/2006/relationships/hyperlink" Target="mailto:info.pl@shell.com" TargetMode="External"/><Relationship Id="rId21" Type="http://schemas.openxmlformats.org/officeDocument/2006/relationships/hyperlink" Target="mailto:stacja.gracjan@wp.pl" TargetMode="External"/><Relationship Id="rId34" Type="http://schemas.openxmlformats.org/officeDocument/2006/relationships/hyperlink" Target="mailto:rejon.konin@gddkia.gov.pl" TargetMode="External"/><Relationship Id="rId42" Type="http://schemas.openxmlformats.org/officeDocument/2006/relationships/hyperlink" Target="mailto:krzysztof.sztwiorok@gmail.com" TargetMode="External"/><Relationship Id="rId47" Type="http://schemas.openxmlformats.org/officeDocument/2006/relationships/hyperlink" Target="mailto:oua.przemysl@avrgrupa.pl" TargetMode="External"/><Relationship Id="rId50" Type="http://schemas.openxmlformats.org/officeDocument/2006/relationships/hyperlink" Target="mailto:oua.przemysl@avrgrupa.pl" TargetMode="External"/><Relationship Id="rId55" Type="http://schemas.openxmlformats.org/officeDocument/2006/relationships/hyperlink" Target="mailto:oua.jaroslaw@gmail.com" TargetMode="External"/><Relationship Id="rId63" Type="http://schemas.openxmlformats.org/officeDocument/2006/relationships/hyperlink" Target="mailto:bok@intertoll.pl" TargetMode="External"/><Relationship Id="rId68" Type="http://schemas.openxmlformats.org/officeDocument/2006/relationships/hyperlink" Target="mailto:bok@intertoll.pl" TargetMode="External"/><Relationship Id="rId76" Type="http://schemas.openxmlformats.org/officeDocument/2006/relationships/hyperlink" Target="mailto:infolinia@awsa.pl" TargetMode="External"/><Relationship Id="rId7" Type="http://schemas.openxmlformats.org/officeDocument/2006/relationships/hyperlink" Target="mailto:infolinia@awsa.pl" TargetMode="External"/><Relationship Id="rId71" Type="http://schemas.openxmlformats.org/officeDocument/2006/relationships/hyperlink" Target="mailto:bok@intertoll.pl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orlen.info@contactcenter.pl" TargetMode="External"/><Relationship Id="rId29" Type="http://schemas.openxmlformats.org/officeDocument/2006/relationships/hyperlink" Target="mailto:sp802@stacje.lotospaliwa.pl" TargetMode="External"/><Relationship Id="rId11" Type="http://schemas.openxmlformats.org/officeDocument/2006/relationships/hyperlink" Target="mailto:rdk_wloclawek@gddkia.gov.pl" TargetMode="External"/><Relationship Id="rId24" Type="http://schemas.openxmlformats.org/officeDocument/2006/relationships/hyperlink" Target="mailto:agrotank@post.pl" TargetMode="External"/><Relationship Id="rId32" Type="http://schemas.openxmlformats.org/officeDocument/2006/relationships/hyperlink" Target="mailto:rejon.konin@gddkia.gov.pl" TargetMode="External"/><Relationship Id="rId37" Type="http://schemas.openxmlformats.org/officeDocument/2006/relationships/hyperlink" Target="mailto:orlen.info@contactcenter.pl" TargetMode="External"/><Relationship Id="rId40" Type="http://schemas.openxmlformats.org/officeDocument/2006/relationships/hyperlink" Target="mailto:biuro@lotospaliwa.pl" TargetMode="External"/><Relationship Id="rId45" Type="http://schemas.openxmlformats.org/officeDocument/2006/relationships/hyperlink" Target="mailto:oua.rzeszow@gmail.com" TargetMode="External"/><Relationship Id="rId53" Type="http://schemas.openxmlformats.org/officeDocument/2006/relationships/hyperlink" Target="mailto:oua.jaroslaw@gmail.com" TargetMode="External"/><Relationship Id="rId58" Type="http://schemas.openxmlformats.org/officeDocument/2006/relationships/hyperlink" Target="mailto:oua.debica@avrgrupa.pl" TargetMode="External"/><Relationship Id="rId66" Type="http://schemas.openxmlformats.org/officeDocument/2006/relationships/hyperlink" Target="mailto:bok@intertoll.pl" TargetMode="External"/><Relationship Id="rId74" Type="http://schemas.openxmlformats.org/officeDocument/2006/relationships/hyperlink" Target="mailto:bok@intertoll.pl" TargetMode="External"/><Relationship Id="rId79" Type="http://schemas.openxmlformats.org/officeDocument/2006/relationships/hyperlink" Target="mailto:infolinia@awsa.pl" TargetMode="External"/><Relationship Id="rId5" Type="http://schemas.openxmlformats.org/officeDocument/2006/relationships/hyperlink" Target="mailto:tarnow@gddkia.gov.pl" TargetMode="External"/><Relationship Id="rId61" Type="http://schemas.openxmlformats.org/officeDocument/2006/relationships/hyperlink" Target="mailto:marcin.hulek@eurovia.pl" TargetMode="External"/><Relationship Id="rId10" Type="http://schemas.openxmlformats.org/officeDocument/2006/relationships/hyperlink" Target="mailto:rdk_wloclawek@gddkia.gov.pl" TargetMode="External"/><Relationship Id="rId19" Type="http://schemas.openxmlformats.org/officeDocument/2006/relationships/hyperlink" Target="mailto:3024@shellpl.pl" TargetMode="External"/><Relationship Id="rId31" Type="http://schemas.openxmlformats.org/officeDocument/2006/relationships/hyperlink" Target="mailto:rejon.konin@gddkia.gov.pl" TargetMode="External"/><Relationship Id="rId44" Type="http://schemas.openxmlformats.org/officeDocument/2006/relationships/hyperlink" Target="mailto:info.pl@shell.com" TargetMode="External"/><Relationship Id="rId52" Type="http://schemas.openxmlformats.org/officeDocument/2006/relationships/hyperlink" Target="mailto:oua.przemysl@avrgrupa.pl" TargetMode="External"/><Relationship Id="rId60" Type="http://schemas.openxmlformats.org/officeDocument/2006/relationships/hyperlink" Target="mailto:marcin.hulek@eurovia.pl" TargetMode="External"/><Relationship Id="rId65" Type="http://schemas.openxmlformats.org/officeDocument/2006/relationships/hyperlink" Target="mailto:bok@intertoll.pl" TargetMode="External"/><Relationship Id="rId73" Type="http://schemas.openxmlformats.org/officeDocument/2006/relationships/hyperlink" Target="mailto:bok@intertoll.pl" TargetMode="External"/><Relationship Id="rId78" Type="http://schemas.openxmlformats.org/officeDocument/2006/relationships/hyperlink" Target="mailto:infolinia@awsa.pl" TargetMode="External"/><Relationship Id="rId4" Type="http://schemas.openxmlformats.org/officeDocument/2006/relationships/hyperlink" Target="mailto:krakow@gddkia.gov.pl" TargetMode="External"/><Relationship Id="rId9" Type="http://schemas.openxmlformats.org/officeDocument/2006/relationships/hyperlink" Target="mailto:rdk_wloclawek@gddkia.gov.pl" TargetMode="External"/><Relationship Id="rId14" Type="http://schemas.openxmlformats.org/officeDocument/2006/relationships/hyperlink" Target="mailto:rdk_wloclawek@gddkia.gov.pl" TargetMode="External"/><Relationship Id="rId22" Type="http://schemas.openxmlformats.org/officeDocument/2006/relationships/hyperlink" Target="mailto:sp814@stacje.lotospaliwa.pl" TargetMode="External"/><Relationship Id="rId27" Type="http://schemas.openxmlformats.org/officeDocument/2006/relationships/hyperlink" Target="mailto:s3@bigznaki.pl" TargetMode="External"/><Relationship Id="rId30" Type="http://schemas.openxmlformats.org/officeDocument/2006/relationships/hyperlink" Target="mailto:sp801@stacje.lotospaliwa.pl" TargetMode="External"/><Relationship Id="rId35" Type="http://schemas.openxmlformats.org/officeDocument/2006/relationships/hyperlink" Target="mailto:info.pl@shell.com" TargetMode="External"/><Relationship Id="rId43" Type="http://schemas.openxmlformats.org/officeDocument/2006/relationships/hyperlink" Target="mailto:info.pl@shell.com" TargetMode="External"/><Relationship Id="rId48" Type="http://schemas.openxmlformats.org/officeDocument/2006/relationships/hyperlink" Target="mailto:oua.przemysl@avrgrupa.pl" TargetMode="External"/><Relationship Id="rId56" Type="http://schemas.openxmlformats.org/officeDocument/2006/relationships/hyperlink" Target="mailto:oua.debica@avrgrupa.pl" TargetMode="External"/><Relationship Id="rId64" Type="http://schemas.openxmlformats.org/officeDocument/2006/relationships/hyperlink" Target="mailto:bok@intertoll.pl" TargetMode="External"/><Relationship Id="rId69" Type="http://schemas.openxmlformats.org/officeDocument/2006/relationships/hyperlink" Target="mailto:bok@intertoll.pl" TargetMode="External"/><Relationship Id="rId77" Type="http://schemas.openxmlformats.org/officeDocument/2006/relationships/hyperlink" Target="mailto:infolinia@awsa.pl" TargetMode="External"/><Relationship Id="rId8" Type="http://schemas.openxmlformats.org/officeDocument/2006/relationships/hyperlink" Target="mailto:orlen.info@contactcenter.pl" TargetMode="External"/><Relationship Id="rId51" Type="http://schemas.openxmlformats.org/officeDocument/2006/relationships/hyperlink" Target="mailto:oua.przemysl@avrgrupa.pl" TargetMode="External"/><Relationship Id="rId72" Type="http://schemas.openxmlformats.org/officeDocument/2006/relationships/hyperlink" Target="mailto:bok@intertoll.pl" TargetMode="External"/><Relationship Id="rId80" Type="http://schemas.openxmlformats.org/officeDocument/2006/relationships/printerSettings" Target="../printerSettings/printerSettings3.bin"/><Relationship Id="rId3" Type="http://schemas.openxmlformats.org/officeDocument/2006/relationships/hyperlink" Target="mailto:krakow@gddkia.gov.pl" TargetMode="External"/><Relationship Id="rId12" Type="http://schemas.openxmlformats.org/officeDocument/2006/relationships/hyperlink" Target="mailto:rdk_wloclawek@gddkia.gov.pl" TargetMode="External"/><Relationship Id="rId17" Type="http://schemas.openxmlformats.org/officeDocument/2006/relationships/hyperlink" Target="mailto:orlen.info@contactcenter.pl" TargetMode="External"/><Relationship Id="rId25" Type="http://schemas.openxmlformats.org/officeDocument/2006/relationships/hyperlink" Target="mailto:ous-3baczyna@poldrog.pl" TargetMode="External"/><Relationship Id="rId33" Type="http://schemas.openxmlformats.org/officeDocument/2006/relationships/hyperlink" Target="mailto:rejon.konin@gddkia.gov.pl" TargetMode="External"/><Relationship Id="rId38" Type="http://schemas.openxmlformats.org/officeDocument/2006/relationships/hyperlink" Target="mailto:info.pl@shell.com" TargetMode="External"/><Relationship Id="rId46" Type="http://schemas.openxmlformats.org/officeDocument/2006/relationships/hyperlink" Target="mailto:oua.rzeszow@gmail.com" TargetMode="External"/><Relationship Id="rId59" Type="http://schemas.openxmlformats.org/officeDocument/2006/relationships/hyperlink" Target="mailto:lukasz.hruby@orlen.pl" TargetMode="External"/><Relationship Id="rId67" Type="http://schemas.openxmlformats.org/officeDocument/2006/relationships/hyperlink" Target="mailto:bok@intertoll.pl" TargetMode="External"/><Relationship Id="rId20" Type="http://schemas.openxmlformats.org/officeDocument/2006/relationships/hyperlink" Target="mailto:s00295@sp.orlen.pl" TargetMode="External"/><Relationship Id="rId41" Type="http://schemas.openxmlformats.org/officeDocument/2006/relationships/hyperlink" Target="mailto:krzysztof.sztwiorok@gmail.com" TargetMode="External"/><Relationship Id="rId54" Type="http://schemas.openxmlformats.org/officeDocument/2006/relationships/hyperlink" Target="mailto:oua.jaroslaw@gmail.com" TargetMode="External"/><Relationship Id="rId62" Type="http://schemas.openxmlformats.org/officeDocument/2006/relationships/hyperlink" Target="mailto:bok@intertoll.pl" TargetMode="External"/><Relationship Id="rId70" Type="http://schemas.openxmlformats.org/officeDocument/2006/relationships/hyperlink" Target="mailto:bok@intertoll.pl" TargetMode="External"/><Relationship Id="rId75" Type="http://schemas.openxmlformats.org/officeDocument/2006/relationships/hyperlink" Target="mailto:infolinia@awsa.pl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tarnow@gddkia.gov.pl" TargetMode="External"/><Relationship Id="rId15" Type="http://schemas.openxmlformats.org/officeDocument/2006/relationships/hyperlink" Target="mailto:orlen.info@contactcenter.pl" TargetMode="External"/><Relationship Id="rId23" Type="http://schemas.openxmlformats.org/officeDocument/2006/relationships/hyperlink" Target="mailto:sp396@stacje.lotospaliwa.pl" TargetMode="External"/><Relationship Id="rId28" Type="http://schemas.openxmlformats.org/officeDocument/2006/relationships/hyperlink" Target="mailto:s3@bigznaki.pl" TargetMode="External"/><Relationship Id="rId36" Type="http://schemas.openxmlformats.org/officeDocument/2006/relationships/hyperlink" Target="mailto:info.pl@shell.com" TargetMode="External"/><Relationship Id="rId49" Type="http://schemas.openxmlformats.org/officeDocument/2006/relationships/hyperlink" Target="mailto:oua.przemysl@avrgrupa.pl" TargetMode="External"/><Relationship Id="rId57" Type="http://schemas.openxmlformats.org/officeDocument/2006/relationships/hyperlink" Target="mailto:oua.debica@avrgrup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87"/>
  <sheetViews>
    <sheetView tabSelected="1" zoomScale="50" zoomScaleNormal="50" workbookViewId="0">
      <pane ySplit="7" topLeftCell="A8" activePane="bottomLeft" state="frozen"/>
      <selection pane="bottomLeft" activeCell="O6" sqref="O6:P6"/>
    </sheetView>
  </sheetViews>
  <sheetFormatPr defaultRowHeight="12.75"/>
  <cols>
    <col min="1" max="1" width="13.140625" style="70" customWidth="1"/>
    <col min="2" max="2" width="16.5703125" style="2" customWidth="1"/>
    <col min="3" max="3" width="19.140625" style="2" customWidth="1"/>
    <col min="4" max="4" width="24.85546875" style="5" customWidth="1"/>
    <col min="5" max="5" width="7.7109375" style="4" customWidth="1"/>
    <col min="6" max="6" width="14.140625" style="4" customWidth="1"/>
    <col min="7" max="7" width="18.140625" style="4" customWidth="1"/>
    <col min="8" max="8" width="27.42578125" style="1" customWidth="1"/>
    <col min="9" max="9" width="17.42578125" style="1" customWidth="1"/>
    <col min="10" max="10" width="53" style="1" bestFit="1" customWidth="1"/>
    <col min="11" max="11" width="18.28515625" style="8" customWidth="1"/>
    <col min="12" max="12" width="13.140625" style="4" customWidth="1"/>
    <col min="13" max="13" width="27.5703125" style="4" customWidth="1"/>
    <col min="14" max="14" width="28" style="4" customWidth="1"/>
    <col min="15" max="15" width="24.140625" style="4" customWidth="1"/>
    <col min="16" max="16" width="27" style="4" customWidth="1"/>
    <col min="17" max="17" width="28.5703125" style="4" customWidth="1"/>
    <col min="18" max="18" width="29.85546875" style="4" customWidth="1"/>
    <col min="19" max="19" width="31.5703125" style="4" customWidth="1"/>
    <col min="20" max="20" width="36.42578125" style="4" customWidth="1"/>
    <col min="21" max="21" width="19" style="4" bestFit="1" customWidth="1"/>
    <col min="22" max="16384" width="9.140625" style="1"/>
  </cols>
  <sheetData>
    <row r="1" spans="1:22" s="70" customFormat="1">
      <c r="B1" s="126"/>
      <c r="C1" s="2"/>
      <c r="D1" s="5"/>
      <c r="E1" s="4"/>
      <c r="F1" s="4"/>
      <c r="G1" s="4"/>
      <c r="K1" s="56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s="70" customFormat="1">
      <c r="B2" s="126"/>
      <c r="C2" s="2"/>
      <c r="D2" s="5"/>
      <c r="E2" s="4"/>
      <c r="F2" s="4"/>
      <c r="G2" s="4"/>
      <c r="K2" s="56"/>
      <c r="L2" s="4"/>
      <c r="M2" s="4"/>
      <c r="N2" s="4"/>
      <c r="O2" s="4"/>
      <c r="P2" s="4"/>
      <c r="Q2" s="4"/>
      <c r="R2" s="4"/>
      <c r="S2" s="4"/>
      <c r="T2" s="4"/>
      <c r="U2" s="4"/>
    </row>
    <row r="4" spans="1:22" s="3" customFormat="1" ht="75" customHeight="1">
      <c r="A4" s="155" t="s">
        <v>631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1" t="s">
        <v>842</v>
      </c>
    </row>
    <row r="5" spans="1:22" s="3" customFormat="1" ht="65.25" customHeight="1">
      <c r="A5" s="157" t="s">
        <v>632</v>
      </c>
      <c r="B5" s="158" t="s">
        <v>3</v>
      </c>
      <c r="C5" s="158"/>
      <c r="D5" s="158"/>
      <c r="E5" s="158"/>
      <c r="F5" s="158"/>
      <c r="G5" s="158"/>
      <c r="H5" s="158" t="s">
        <v>843</v>
      </c>
      <c r="I5" s="158"/>
      <c r="J5" s="158"/>
      <c r="K5" s="158"/>
      <c r="L5" s="156" t="s">
        <v>496</v>
      </c>
      <c r="M5" s="154" t="s">
        <v>542</v>
      </c>
      <c r="N5" s="154"/>
      <c r="O5" s="154"/>
      <c r="P5" s="154"/>
      <c r="Q5" s="154"/>
      <c r="R5" s="154"/>
      <c r="S5" s="154"/>
      <c r="T5" s="154"/>
      <c r="U5" s="152"/>
    </row>
    <row r="6" spans="1:22" s="7" customFormat="1" ht="108" customHeight="1">
      <c r="A6" s="157"/>
      <c r="B6" s="156" t="s">
        <v>370</v>
      </c>
      <c r="C6" s="156" t="s">
        <v>8</v>
      </c>
      <c r="D6" s="160" t="s">
        <v>1</v>
      </c>
      <c r="E6" s="160" t="s">
        <v>0</v>
      </c>
      <c r="F6" s="160" t="s">
        <v>65</v>
      </c>
      <c r="G6" s="156" t="s">
        <v>2</v>
      </c>
      <c r="H6" s="157" t="s">
        <v>4</v>
      </c>
      <c r="I6" s="157" t="s">
        <v>5</v>
      </c>
      <c r="J6" s="157" t="s">
        <v>6</v>
      </c>
      <c r="K6" s="159" t="s">
        <v>7</v>
      </c>
      <c r="L6" s="156"/>
      <c r="M6" s="154" t="s">
        <v>629</v>
      </c>
      <c r="N6" s="154"/>
      <c r="O6" s="154" t="s">
        <v>844</v>
      </c>
      <c r="P6" s="154"/>
      <c r="Q6" s="154" t="s">
        <v>845</v>
      </c>
      <c r="R6" s="154"/>
      <c r="S6" s="154" t="s">
        <v>630</v>
      </c>
      <c r="T6" s="154"/>
      <c r="U6" s="152"/>
    </row>
    <row r="7" spans="1:22" s="7" customFormat="1" ht="63" customHeight="1">
      <c r="A7" s="157"/>
      <c r="B7" s="156"/>
      <c r="C7" s="156"/>
      <c r="D7" s="160"/>
      <c r="E7" s="160"/>
      <c r="F7" s="160"/>
      <c r="G7" s="156"/>
      <c r="H7" s="157"/>
      <c r="I7" s="157"/>
      <c r="J7" s="157"/>
      <c r="K7" s="159"/>
      <c r="L7" s="132" t="s">
        <v>497</v>
      </c>
      <c r="M7" s="142" t="s">
        <v>543</v>
      </c>
      <c r="N7" s="142" t="s">
        <v>544</v>
      </c>
      <c r="O7" s="142" t="s">
        <v>543</v>
      </c>
      <c r="P7" s="142" t="s">
        <v>544</v>
      </c>
      <c r="Q7" s="142" t="s">
        <v>543</v>
      </c>
      <c r="R7" s="142" t="s">
        <v>544</v>
      </c>
      <c r="S7" s="142" t="s">
        <v>543</v>
      </c>
      <c r="T7" s="142" t="s">
        <v>544</v>
      </c>
      <c r="U7" s="153"/>
    </row>
    <row r="8" spans="1:22" s="74" customFormat="1" ht="35.1" customHeight="1">
      <c r="A8" s="141" t="s">
        <v>641</v>
      </c>
      <c r="B8" s="134" t="s">
        <v>66</v>
      </c>
      <c r="C8" s="134" t="s">
        <v>412</v>
      </c>
      <c r="D8" s="134" t="s">
        <v>413</v>
      </c>
      <c r="E8" s="135" t="s">
        <v>414</v>
      </c>
      <c r="F8" s="136" t="s">
        <v>415</v>
      </c>
      <c r="G8" s="135" t="s">
        <v>416</v>
      </c>
      <c r="H8" s="134" t="s">
        <v>280</v>
      </c>
      <c r="I8" s="137">
        <v>242564436</v>
      </c>
      <c r="J8" s="138" t="s">
        <v>81</v>
      </c>
      <c r="K8" s="139" t="s">
        <v>12</v>
      </c>
      <c r="L8" s="129" t="s">
        <v>12</v>
      </c>
      <c r="M8" s="140" t="s">
        <v>618</v>
      </c>
      <c r="N8" s="140" t="s">
        <v>618</v>
      </c>
      <c r="O8" s="140" t="s">
        <v>618</v>
      </c>
      <c r="P8" s="140" t="s">
        <v>619</v>
      </c>
      <c r="Q8" s="140" t="s">
        <v>618</v>
      </c>
      <c r="R8" s="140" t="s">
        <v>619</v>
      </c>
      <c r="S8" s="140" t="s">
        <v>9</v>
      </c>
      <c r="T8" s="140" t="s">
        <v>619</v>
      </c>
      <c r="U8" s="143" t="str">
        <f>+HYPERLINK("https://www.gddkia.gov.pl/ankiety/001.pdf","KARTA")</f>
        <v>KARTA</v>
      </c>
      <c r="V8" s="133"/>
    </row>
    <row r="9" spans="1:22" s="74" customFormat="1" ht="35.1" customHeight="1">
      <c r="A9" s="141" t="s">
        <v>642</v>
      </c>
      <c r="B9" s="61" t="s">
        <v>517</v>
      </c>
      <c r="C9" s="61" t="s">
        <v>518</v>
      </c>
      <c r="D9" s="61" t="s">
        <v>519</v>
      </c>
      <c r="E9" s="89" t="s">
        <v>10</v>
      </c>
      <c r="F9" s="62" t="s">
        <v>520</v>
      </c>
      <c r="G9" s="89" t="s">
        <v>521</v>
      </c>
      <c r="H9" s="61" t="s">
        <v>522</v>
      </c>
      <c r="I9" s="90">
        <v>585306689</v>
      </c>
      <c r="J9" s="93" t="s">
        <v>523</v>
      </c>
      <c r="K9" s="81" t="s">
        <v>12</v>
      </c>
      <c r="L9" s="130" t="s">
        <v>12</v>
      </c>
      <c r="M9" s="140" t="s">
        <v>618</v>
      </c>
      <c r="N9" s="127" t="s">
        <v>618</v>
      </c>
      <c r="O9" s="127" t="s">
        <v>620</v>
      </c>
      <c r="P9" s="127" t="s">
        <v>620</v>
      </c>
      <c r="Q9" s="127" t="s">
        <v>620</v>
      </c>
      <c r="R9" s="127" t="s">
        <v>620</v>
      </c>
      <c r="S9" s="127" t="s">
        <v>620</v>
      </c>
      <c r="T9" s="127" t="s">
        <v>620</v>
      </c>
      <c r="U9" s="143" t="str">
        <f>+HYPERLINK("https://www.gddkia.gov.pl/ankiety/002.pdf","KARTA")</f>
        <v>KARTA</v>
      </c>
      <c r="V9" s="133"/>
    </row>
    <row r="10" spans="1:22" s="74" customFormat="1" ht="35.1" customHeight="1">
      <c r="A10" s="141" t="s">
        <v>643</v>
      </c>
      <c r="B10" s="61" t="s">
        <v>517</v>
      </c>
      <c r="C10" s="61" t="s">
        <v>518</v>
      </c>
      <c r="D10" s="61" t="s">
        <v>519</v>
      </c>
      <c r="E10" s="89" t="s">
        <v>10</v>
      </c>
      <c r="F10" s="62" t="s">
        <v>524</v>
      </c>
      <c r="G10" s="89" t="s">
        <v>56</v>
      </c>
      <c r="H10" s="61" t="s">
        <v>522</v>
      </c>
      <c r="I10" s="90">
        <v>585306689</v>
      </c>
      <c r="J10" s="93" t="s">
        <v>523</v>
      </c>
      <c r="K10" s="81" t="s">
        <v>12</v>
      </c>
      <c r="L10" s="61" t="s">
        <v>12</v>
      </c>
      <c r="M10" s="140" t="s">
        <v>618</v>
      </c>
      <c r="N10" s="127" t="s">
        <v>618</v>
      </c>
      <c r="O10" s="127" t="s">
        <v>620</v>
      </c>
      <c r="P10" s="127" t="s">
        <v>620</v>
      </c>
      <c r="Q10" s="127" t="s">
        <v>620</v>
      </c>
      <c r="R10" s="127" t="s">
        <v>620</v>
      </c>
      <c r="S10" s="127" t="s">
        <v>620</v>
      </c>
      <c r="T10" s="127" t="s">
        <v>620</v>
      </c>
      <c r="U10" s="143" t="str">
        <f>+HYPERLINK("https://www.gddkia.gov.pl/ankiety/003.pdf","KARTA")</f>
        <v>KARTA</v>
      </c>
      <c r="V10" s="133"/>
    </row>
    <row r="11" spans="1:22" s="74" customFormat="1" ht="35.1" customHeight="1">
      <c r="A11" s="141" t="s">
        <v>644</v>
      </c>
      <c r="B11" s="86" t="s">
        <v>517</v>
      </c>
      <c r="C11" s="86" t="s">
        <v>525</v>
      </c>
      <c r="D11" s="86" t="s">
        <v>526</v>
      </c>
      <c r="E11" s="99" t="s">
        <v>10</v>
      </c>
      <c r="F11" s="84" t="s">
        <v>527</v>
      </c>
      <c r="G11" s="99" t="s">
        <v>528</v>
      </c>
      <c r="H11" s="86" t="s">
        <v>522</v>
      </c>
      <c r="I11" s="98">
        <v>585306689</v>
      </c>
      <c r="J11" s="97" t="s">
        <v>523</v>
      </c>
      <c r="K11" s="80" t="s">
        <v>12</v>
      </c>
      <c r="L11" s="61" t="s">
        <v>12</v>
      </c>
      <c r="M11" s="140" t="s">
        <v>618</v>
      </c>
      <c r="N11" s="127" t="s">
        <v>618</v>
      </c>
      <c r="O11" s="127" t="s">
        <v>9</v>
      </c>
      <c r="P11" s="127" t="s">
        <v>618</v>
      </c>
      <c r="Q11" s="127" t="s">
        <v>9</v>
      </c>
      <c r="R11" s="127" t="s">
        <v>619</v>
      </c>
      <c r="S11" s="127" t="s">
        <v>9</v>
      </c>
      <c r="T11" s="127" t="s">
        <v>618</v>
      </c>
      <c r="U11" s="143" t="str">
        <f>+HYPERLINK("https://www.gddkia.gov.pl/ankiety/004.pdf","KARTA")</f>
        <v>KARTA</v>
      </c>
      <c r="V11" s="133"/>
    </row>
    <row r="12" spans="1:22" s="74" customFormat="1" ht="35.1" customHeight="1">
      <c r="A12" s="141" t="s">
        <v>645</v>
      </c>
      <c r="B12" s="86" t="s">
        <v>517</v>
      </c>
      <c r="C12" s="86" t="s">
        <v>525</v>
      </c>
      <c r="D12" s="86" t="s">
        <v>526</v>
      </c>
      <c r="E12" s="99" t="s">
        <v>10</v>
      </c>
      <c r="F12" s="84" t="s">
        <v>529</v>
      </c>
      <c r="G12" s="99" t="s">
        <v>68</v>
      </c>
      <c r="H12" s="86" t="s">
        <v>522</v>
      </c>
      <c r="I12" s="98">
        <v>585306689</v>
      </c>
      <c r="J12" s="97" t="s">
        <v>523</v>
      </c>
      <c r="K12" s="80" t="s">
        <v>12</v>
      </c>
      <c r="L12" s="61" t="s">
        <v>12</v>
      </c>
      <c r="M12" s="140" t="s">
        <v>618</v>
      </c>
      <c r="N12" s="127" t="s">
        <v>618</v>
      </c>
      <c r="O12" s="127" t="s">
        <v>9</v>
      </c>
      <c r="P12" s="127" t="s">
        <v>618</v>
      </c>
      <c r="Q12" s="127" t="s">
        <v>9</v>
      </c>
      <c r="R12" s="127" t="s">
        <v>619</v>
      </c>
      <c r="S12" s="127" t="s">
        <v>9</v>
      </c>
      <c r="T12" s="127" t="s">
        <v>618</v>
      </c>
      <c r="U12" s="143" t="str">
        <f>+HYPERLINK("https://www.gddkia.gov.pl/ankiety/005.pdf","KARTA")</f>
        <v>KARTA</v>
      </c>
      <c r="V12" s="133"/>
    </row>
    <row r="13" spans="1:22" s="74" customFormat="1" ht="35.1" customHeight="1">
      <c r="A13" s="141" t="s">
        <v>646</v>
      </c>
      <c r="B13" s="86" t="s">
        <v>517</v>
      </c>
      <c r="C13" s="86" t="s">
        <v>530</v>
      </c>
      <c r="D13" s="86" t="s">
        <v>531</v>
      </c>
      <c r="E13" s="99" t="s">
        <v>10</v>
      </c>
      <c r="F13" s="84" t="s">
        <v>532</v>
      </c>
      <c r="G13" s="99" t="s">
        <v>528</v>
      </c>
      <c r="H13" s="86" t="s">
        <v>522</v>
      </c>
      <c r="I13" s="98">
        <v>585306689</v>
      </c>
      <c r="J13" s="97" t="s">
        <v>523</v>
      </c>
      <c r="K13" s="80" t="s">
        <v>12</v>
      </c>
      <c r="L13" s="61" t="s">
        <v>12</v>
      </c>
      <c r="M13" s="140" t="s">
        <v>618</v>
      </c>
      <c r="N13" s="127" t="s">
        <v>618</v>
      </c>
      <c r="O13" s="127" t="s">
        <v>620</v>
      </c>
      <c r="P13" s="127" t="s">
        <v>620</v>
      </c>
      <c r="Q13" s="127" t="s">
        <v>620</v>
      </c>
      <c r="R13" s="127" t="s">
        <v>620</v>
      </c>
      <c r="S13" s="127" t="s">
        <v>620</v>
      </c>
      <c r="T13" s="127" t="s">
        <v>620</v>
      </c>
      <c r="U13" s="143" t="str">
        <f>+HYPERLINK("https://www.gddkia.gov.pl/ankiety/006.pdf","KARTA")</f>
        <v>KARTA</v>
      </c>
      <c r="V13" s="133"/>
    </row>
    <row r="14" spans="1:22" s="74" customFormat="1" ht="35.1" customHeight="1">
      <c r="A14" s="141" t="s">
        <v>647</v>
      </c>
      <c r="B14" s="86" t="s">
        <v>517</v>
      </c>
      <c r="C14" s="86" t="s">
        <v>530</v>
      </c>
      <c r="D14" s="86" t="s">
        <v>531</v>
      </c>
      <c r="E14" s="99" t="s">
        <v>10</v>
      </c>
      <c r="F14" s="84" t="s">
        <v>533</v>
      </c>
      <c r="G14" s="99" t="s">
        <v>68</v>
      </c>
      <c r="H14" s="86" t="s">
        <v>522</v>
      </c>
      <c r="I14" s="98">
        <v>585306689</v>
      </c>
      <c r="J14" s="97" t="s">
        <v>523</v>
      </c>
      <c r="K14" s="80" t="s">
        <v>12</v>
      </c>
      <c r="L14" s="61" t="s">
        <v>12</v>
      </c>
      <c r="M14" s="140" t="s">
        <v>618</v>
      </c>
      <c r="N14" s="127" t="s">
        <v>618</v>
      </c>
      <c r="O14" s="127" t="s">
        <v>620</v>
      </c>
      <c r="P14" s="127" t="s">
        <v>620</v>
      </c>
      <c r="Q14" s="127" t="s">
        <v>620</v>
      </c>
      <c r="R14" s="127" t="s">
        <v>620</v>
      </c>
      <c r="S14" s="127" t="s">
        <v>620</v>
      </c>
      <c r="T14" s="127" t="s">
        <v>620</v>
      </c>
      <c r="U14" s="143" t="str">
        <f>+HYPERLINK("https://www.gddkia.gov.pl/ankiety/007.pdf","KARTA")</f>
        <v>KARTA</v>
      </c>
      <c r="V14" s="133"/>
    </row>
    <row r="15" spans="1:22" s="74" customFormat="1" ht="35.1" customHeight="1">
      <c r="A15" s="141" t="s">
        <v>648</v>
      </c>
      <c r="B15" s="86" t="s">
        <v>517</v>
      </c>
      <c r="C15" s="86" t="s">
        <v>534</v>
      </c>
      <c r="D15" s="86" t="s">
        <v>535</v>
      </c>
      <c r="E15" s="99" t="s">
        <v>10</v>
      </c>
      <c r="F15" s="84" t="s">
        <v>536</v>
      </c>
      <c r="G15" s="99" t="s">
        <v>68</v>
      </c>
      <c r="H15" s="86" t="s">
        <v>522</v>
      </c>
      <c r="I15" s="98">
        <v>585306689</v>
      </c>
      <c r="J15" s="97" t="s">
        <v>523</v>
      </c>
      <c r="K15" s="80" t="s">
        <v>12</v>
      </c>
      <c r="L15" s="61" t="s">
        <v>12</v>
      </c>
      <c r="M15" s="140" t="s">
        <v>618</v>
      </c>
      <c r="N15" s="127" t="s">
        <v>618</v>
      </c>
      <c r="O15" s="127" t="s">
        <v>620</v>
      </c>
      <c r="P15" s="127" t="s">
        <v>620</v>
      </c>
      <c r="Q15" s="127" t="s">
        <v>620</v>
      </c>
      <c r="R15" s="127" t="s">
        <v>620</v>
      </c>
      <c r="S15" s="127" t="s">
        <v>620</v>
      </c>
      <c r="T15" s="127" t="s">
        <v>620</v>
      </c>
      <c r="U15" s="143" t="str">
        <f>+HYPERLINK("https://www.gddkia.gov.pl/ankiety/008.pdf","KARTA")</f>
        <v>KARTA</v>
      </c>
      <c r="V15" s="133"/>
    </row>
    <row r="16" spans="1:22" s="74" customFormat="1" ht="35.1" customHeight="1">
      <c r="A16" s="141" t="s">
        <v>649</v>
      </c>
      <c r="B16" s="86" t="s">
        <v>517</v>
      </c>
      <c r="C16" s="86" t="s">
        <v>534</v>
      </c>
      <c r="D16" s="86" t="s">
        <v>535</v>
      </c>
      <c r="E16" s="99" t="s">
        <v>10</v>
      </c>
      <c r="F16" s="84" t="s">
        <v>537</v>
      </c>
      <c r="G16" s="99" t="s">
        <v>56</v>
      </c>
      <c r="H16" s="86" t="s">
        <v>522</v>
      </c>
      <c r="I16" s="98">
        <v>585306689</v>
      </c>
      <c r="J16" s="97" t="s">
        <v>523</v>
      </c>
      <c r="K16" s="80" t="s">
        <v>12</v>
      </c>
      <c r="L16" s="61" t="s">
        <v>12</v>
      </c>
      <c r="M16" s="140" t="s">
        <v>618</v>
      </c>
      <c r="N16" s="127" t="s">
        <v>618</v>
      </c>
      <c r="O16" s="127" t="s">
        <v>620</v>
      </c>
      <c r="P16" s="127" t="s">
        <v>620</v>
      </c>
      <c r="Q16" s="127" t="s">
        <v>620</v>
      </c>
      <c r="R16" s="127" t="s">
        <v>620</v>
      </c>
      <c r="S16" s="127" t="s">
        <v>620</v>
      </c>
      <c r="T16" s="127" t="s">
        <v>620</v>
      </c>
      <c r="U16" s="143" t="str">
        <f>+HYPERLINK("https://www.gddkia.gov.pl/ankiety/009.pdf","KARTA")</f>
        <v>KARTA</v>
      </c>
      <c r="V16" s="133"/>
    </row>
    <row r="17" spans="1:22" s="74" customFormat="1" ht="35.1" customHeight="1">
      <c r="A17" s="141" t="s">
        <v>650</v>
      </c>
      <c r="B17" s="61" t="s">
        <v>517</v>
      </c>
      <c r="C17" s="61" t="s">
        <v>538</v>
      </c>
      <c r="D17" s="61" t="s">
        <v>539</v>
      </c>
      <c r="E17" s="89" t="s">
        <v>10</v>
      </c>
      <c r="F17" s="62" t="s">
        <v>540</v>
      </c>
      <c r="G17" s="89" t="s">
        <v>56</v>
      </c>
      <c r="H17" s="61" t="s">
        <v>522</v>
      </c>
      <c r="I17" s="90">
        <v>585306689</v>
      </c>
      <c r="J17" s="93" t="s">
        <v>523</v>
      </c>
      <c r="K17" s="81" t="s">
        <v>12</v>
      </c>
      <c r="L17" s="61" t="s">
        <v>12</v>
      </c>
      <c r="M17" s="140" t="s">
        <v>618</v>
      </c>
      <c r="N17" s="127" t="s">
        <v>618</v>
      </c>
      <c r="O17" s="127" t="s">
        <v>620</v>
      </c>
      <c r="P17" s="127" t="s">
        <v>620</v>
      </c>
      <c r="Q17" s="127" t="s">
        <v>620</v>
      </c>
      <c r="R17" s="127" t="s">
        <v>620</v>
      </c>
      <c r="S17" s="127" t="s">
        <v>620</v>
      </c>
      <c r="T17" s="127" t="s">
        <v>620</v>
      </c>
      <c r="U17" s="143" t="str">
        <f>+HYPERLINK("https://www.gddkia.gov.pl/ankiety/010.pdf","KARTA")</f>
        <v>KARTA</v>
      </c>
      <c r="V17" s="133"/>
    </row>
    <row r="18" spans="1:22" s="74" customFormat="1" ht="35.1" customHeight="1">
      <c r="A18" s="141" t="s">
        <v>651</v>
      </c>
      <c r="B18" s="61" t="s">
        <v>517</v>
      </c>
      <c r="C18" s="61" t="s">
        <v>538</v>
      </c>
      <c r="D18" s="61" t="s">
        <v>539</v>
      </c>
      <c r="E18" s="89" t="s">
        <v>10</v>
      </c>
      <c r="F18" s="62" t="s">
        <v>541</v>
      </c>
      <c r="G18" s="89" t="s">
        <v>68</v>
      </c>
      <c r="H18" s="61" t="s">
        <v>522</v>
      </c>
      <c r="I18" s="90">
        <v>585306689</v>
      </c>
      <c r="J18" s="93" t="s">
        <v>523</v>
      </c>
      <c r="K18" s="81" t="s">
        <v>12</v>
      </c>
      <c r="L18" s="61" t="s">
        <v>12</v>
      </c>
      <c r="M18" s="140" t="s">
        <v>618</v>
      </c>
      <c r="N18" s="127" t="s">
        <v>618</v>
      </c>
      <c r="O18" s="127" t="s">
        <v>620</v>
      </c>
      <c r="P18" s="127" t="s">
        <v>620</v>
      </c>
      <c r="Q18" s="127" t="s">
        <v>620</v>
      </c>
      <c r="R18" s="127" t="s">
        <v>620</v>
      </c>
      <c r="S18" s="127" t="s">
        <v>620</v>
      </c>
      <c r="T18" s="127" t="s">
        <v>620</v>
      </c>
      <c r="U18" s="143" t="str">
        <f>+HYPERLINK("https://www.gddkia.gov.pl/ankiety/011.pdf","KARTA")</f>
        <v>KARTA</v>
      </c>
      <c r="V18" s="133"/>
    </row>
    <row r="19" spans="1:22" s="101" customFormat="1" ht="35.1" customHeight="1">
      <c r="A19" s="141" t="s">
        <v>652</v>
      </c>
      <c r="B19" s="61" t="s">
        <v>266</v>
      </c>
      <c r="C19" s="61" t="s">
        <v>291</v>
      </c>
      <c r="D19" s="61" t="s">
        <v>153</v>
      </c>
      <c r="E19" s="89" t="s">
        <v>10</v>
      </c>
      <c r="F19" s="62" t="s">
        <v>292</v>
      </c>
      <c r="G19" s="89" t="s">
        <v>56</v>
      </c>
      <c r="H19" s="61" t="s">
        <v>256</v>
      </c>
      <c r="I19" s="102">
        <v>801114747</v>
      </c>
      <c r="J19" s="61" t="s">
        <v>257</v>
      </c>
      <c r="K19" s="81" t="s">
        <v>12</v>
      </c>
      <c r="L19" s="61" t="s">
        <v>12</v>
      </c>
      <c r="M19" s="127" t="s">
        <v>618</v>
      </c>
      <c r="N19" s="127" t="s">
        <v>619</v>
      </c>
      <c r="O19" s="127" t="s">
        <v>618</v>
      </c>
      <c r="P19" s="127" t="s">
        <v>619</v>
      </c>
      <c r="Q19" s="127" t="s">
        <v>619</v>
      </c>
      <c r="R19" s="127" t="s">
        <v>619</v>
      </c>
      <c r="S19" s="127" t="s">
        <v>9</v>
      </c>
      <c r="T19" s="127" t="s">
        <v>619</v>
      </c>
      <c r="U19" s="143" t="str">
        <f>+HYPERLINK("https://www.gddkia.gov.pl/ankiety/012.pdf","KARTA")</f>
        <v>KARTA</v>
      </c>
      <c r="V19" s="133"/>
    </row>
    <row r="20" spans="1:22" s="101" customFormat="1" ht="35.1" customHeight="1">
      <c r="A20" s="141" t="s">
        <v>653</v>
      </c>
      <c r="B20" s="61" t="s">
        <v>266</v>
      </c>
      <c r="C20" s="61" t="s">
        <v>293</v>
      </c>
      <c r="D20" s="61" t="s">
        <v>300</v>
      </c>
      <c r="E20" s="89" t="s">
        <v>10</v>
      </c>
      <c r="F20" s="62" t="s">
        <v>292</v>
      </c>
      <c r="G20" s="89" t="s">
        <v>68</v>
      </c>
      <c r="H20" s="61" t="s">
        <v>280</v>
      </c>
      <c r="I20" s="114">
        <v>801167536</v>
      </c>
      <c r="J20" s="93" t="s">
        <v>81</v>
      </c>
      <c r="K20" s="61" t="s">
        <v>12</v>
      </c>
      <c r="L20" s="61" t="s">
        <v>12</v>
      </c>
      <c r="M20" s="127" t="s">
        <v>618</v>
      </c>
      <c r="N20" s="127" t="s">
        <v>618</v>
      </c>
      <c r="O20" s="127" t="s">
        <v>619</v>
      </c>
      <c r="P20" s="127" t="s">
        <v>619</v>
      </c>
      <c r="Q20" s="127" t="s">
        <v>618</v>
      </c>
      <c r="R20" s="127" t="s">
        <v>619</v>
      </c>
      <c r="S20" s="127" t="s">
        <v>9</v>
      </c>
      <c r="T20" s="127" t="s">
        <v>619</v>
      </c>
      <c r="U20" s="143" t="str">
        <f>+HYPERLINK("https://www.gddkia.gov.pl/ankiety/013.pdf","KARTA")</f>
        <v>KARTA</v>
      </c>
      <c r="V20" s="133"/>
    </row>
    <row r="21" spans="1:22" s="8" customFormat="1" ht="35.1" customHeight="1">
      <c r="A21" s="141" t="s">
        <v>654</v>
      </c>
      <c r="B21" s="86" t="s">
        <v>266</v>
      </c>
      <c r="C21" s="86" t="s">
        <v>294</v>
      </c>
      <c r="D21" s="86" t="s">
        <v>295</v>
      </c>
      <c r="E21" s="99" t="s">
        <v>10</v>
      </c>
      <c r="F21" s="84" t="s">
        <v>296</v>
      </c>
      <c r="G21" s="99" t="s">
        <v>56</v>
      </c>
      <c r="H21" s="86" t="s">
        <v>420</v>
      </c>
      <c r="I21" s="98">
        <v>667771750</v>
      </c>
      <c r="J21" s="97" t="s">
        <v>421</v>
      </c>
      <c r="K21" s="80" t="s">
        <v>12</v>
      </c>
      <c r="L21" s="61" t="s">
        <v>12</v>
      </c>
      <c r="M21" s="127" t="s">
        <v>618</v>
      </c>
      <c r="N21" s="127" t="s">
        <v>618</v>
      </c>
      <c r="O21" s="127" t="s">
        <v>620</v>
      </c>
      <c r="P21" s="127" t="s">
        <v>620</v>
      </c>
      <c r="Q21" s="127" t="s">
        <v>620</v>
      </c>
      <c r="R21" s="127" t="s">
        <v>620</v>
      </c>
      <c r="S21" s="127" t="s">
        <v>620</v>
      </c>
      <c r="T21" s="127" t="s">
        <v>620</v>
      </c>
      <c r="U21" s="143" t="str">
        <f>+HYPERLINK("https://www.gddkia.gov.pl/ankiety/014.pdf","KARTA")</f>
        <v>KARTA</v>
      </c>
      <c r="V21" s="133"/>
    </row>
    <row r="22" spans="1:22" s="8" customFormat="1" ht="35.1" customHeight="1">
      <c r="A22" s="141" t="s">
        <v>655</v>
      </c>
      <c r="B22" s="86" t="s">
        <v>266</v>
      </c>
      <c r="C22" s="86" t="s">
        <v>297</v>
      </c>
      <c r="D22" s="86" t="s">
        <v>295</v>
      </c>
      <c r="E22" s="99" t="s">
        <v>10</v>
      </c>
      <c r="F22" s="84" t="s">
        <v>298</v>
      </c>
      <c r="G22" s="99" t="s">
        <v>68</v>
      </c>
      <c r="H22" s="86" t="s">
        <v>420</v>
      </c>
      <c r="I22" s="98">
        <v>667771750</v>
      </c>
      <c r="J22" s="97" t="s">
        <v>421</v>
      </c>
      <c r="K22" s="80" t="s">
        <v>12</v>
      </c>
      <c r="L22" s="61" t="s">
        <v>12</v>
      </c>
      <c r="M22" s="127" t="s">
        <v>618</v>
      </c>
      <c r="N22" s="127" t="s">
        <v>618</v>
      </c>
      <c r="O22" s="127" t="s">
        <v>620</v>
      </c>
      <c r="P22" s="127" t="s">
        <v>620</v>
      </c>
      <c r="Q22" s="127" t="s">
        <v>620</v>
      </c>
      <c r="R22" s="127" t="s">
        <v>620</v>
      </c>
      <c r="S22" s="127" t="s">
        <v>620</v>
      </c>
      <c r="T22" s="127" t="s">
        <v>620</v>
      </c>
      <c r="U22" s="143" t="str">
        <f>+HYPERLINK("https://www.gddkia.gov.pl/ankiety/015.pdf","KARTA")</f>
        <v>KARTA</v>
      </c>
      <c r="V22" s="133"/>
    </row>
    <row r="23" spans="1:22" s="8" customFormat="1" ht="35.1" customHeight="1">
      <c r="A23" s="141" t="s">
        <v>656</v>
      </c>
      <c r="B23" s="86" t="s">
        <v>266</v>
      </c>
      <c r="C23" s="86" t="s">
        <v>299</v>
      </c>
      <c r="D23" s="86" t="s">
        <v>300</v>
      </c>
      <c r="E23" s="99" t="s">
        <v>10</v>
      </c>
      <c r="F23" s="84" t="s">
        <v>301</v>
      </c>
      <c r="G23" s="99" t="s">
        <v>56</v>
      </c>
      <c r="H23" s="86" t="s">
        <v>280</v>
      </c>
      <c r="I23" s="87">
        <v>801167536</v>
      </c>
      <c r="J23" s="97" t="s">
        <v>81</v>
      </c>
      <c r="K23" s="86" t="s">
        <v>12</v>
      </c>
      <c r="L23" s="61" t="s">
        <v>12</v>
      </c>
      <c r="M23" s="127" t="s">
        <v>618</v>
      </c>
      <c r="N23" s="127" t="s">
        <v>618</v>
      </c>
      <c r="O23" s="127" t="s">
        <v>618</v>
      </c>
      <c r="P23" s="127" t="s">
        <v>619</v>
      </c>
      <c r="Q23" s="127" t="s">
        <v>618</v>
      </c>
      <c r="R23" s="127" t="s">
        <v>619</v>
      </c>
      <c r="S23" s="127" t="s">
        <v>9</v>
      </c>
      <c r="T23" s="127" t="s">
        <v>619</v>
      </c>
      <c r="U23" s="143" t="str">
        <f>+HYPERLINK("https://www.gddkia.gov.pl/ankiety/016.pdf","KARTA")</f>
        <v>KARTA</v>
      </c>
      <c r="V23" s="133"/>
    </row>
    <row r="24" spans="1:22" s="8" customFormat="1" ht="35.1" customHeight="1">
      <c r="A24" s="141" t="s">
        <v>657</v>
      </c>
      <c r="B24" s="86" t="s">
        <v>266</v>
      </c>
      <c r="C24" s="86" t="s">
        <v>302</v>
      </c>
      <c r="D24" s="86" t="s">
        <v>153</v>
      </c>
      <c r="E24" s="99" t="s">
        <v>10</v>
      </c>
      <c r="F24" s="84" t="s">
        <v>303</v>
      </c>
      <c r="G24" s="99" t="s">
        <v>68</v>
      </c>
      <c r="H24" s="86" t="s">
        <v>422</v>
      </c>
      <c r="I24" s="87">
        <v>222552255</v>
      </c>
      <c r="J24" s="97" t="s">
        <v>423</v>
      </c>
      <c r="K24" s="86" t="s">
        <v>12</v>
      </c>
      <c r="L24" s="61" t="s">
        <v>12</v>
      </c>
      <c r="M24" s="127" t="s">
        <v>618</v>
      </c>
      <c r="N24" s="127" t="s">
        <v>618</v>
      </c>
      <c r="O24" s="127" t="s">
        <v>618</v>
      </c>
      <c r="P24" s="127" t="s">
        <v>619</v>
      </c>
      <c r="Q24" s="127" t="s">
        <v>618</v>
      </c>
      <c r="R24" s="127" t="s">
        <v>619</v>
      </c>
      <c r="S24" s="127" t="s">
        <v>9</v>
      </c>
      <c r="T24" s="127" t="s">
        <v>619</v>
      </c>
      <c r="U24" s="143" t="str">
        <f>+HYPERLINK("https://www.gddkia.gov.pl/ankiety/017.pdf","KARTA")</f>
        <v>KARTA</v>
      </c>
      <c r="V24" s="133"/>
    </row>
    <row r="25" spans="1:22" s="8" customFormat="1" ht="35.1" customHeight="1">
      <c r="A25" s="141" t="s">
        <v>658</v>
      </c>
      <c r="B25" s="86" t="s">
        <v>266</v>
      </c>
      <c r="C25" s="86" t="s">
        <v>304</v>
      </c>
      <c r="D25" s="86" t="s">
        <v>295</v>
      </c>
      <c r="E25" s="99" t="s">
        <v>10</v>
      </c>
      <c r="F25" s="84" t="s">
        <v>305</v>
      </c>
      <c r="G25" s="99" t="s">
        <v>56</v>
      </c>
      <c r="H25" s="86" t="s">
        <v>420</v>
      </c>
      <c r="I25" s="98">
        <v>667771750</v>
      </c>
      <c r="J25" s="97" t="s">
        <v>421</v>
      </c>
      <c r="K25" s="80" t="s">
        <v>12</v>
      </c>
      <c r="L25" s="61" t="s">
        <v>12</v>
      </c>
      <c r="M25" s="127" t="s">
        <v>618</v>
      </c>
      <c r="N25" s="127" t="s">
        <v>618</v>
      </c>
      <c r="O25" s="127" t="s">
        <v>620</v>
      </c>
      <c r="P25" s="127" t="s">
        <v>620</v>
      </c>
      <c r="Q25" s="127" t="s">
        <v>620</v>
      </c>
      <c r="R25" s="127" t="s">
        <v>620</v>
      </c>
      <c r="S25" s="127" t="s">
        <v>620</v>
      </c>
      <c r="T25" s="127" t="s">
        <v>620</v>
      </c>
      <c r="U25" s="143" t="str">
        <f>+HYPERLINK("https://www.gddkia.gov.pl/ankiety/018.pdf","KARTA")</f>
        <v>KARTA</v>
      </c>
      <c r="V25" s="133"/>
    </row>
    <row r="26" spans="1:22" s="8" customFormat="1" ht="35.1" customHeight="1">
      <c r="A26" s="141" t="s">
        <v>659</v>
      </c>
      <c r="B26" s="86" t="s">
        <v>266</v>
      </c>
      <c r="C26" s="86" t="s">
        <v>306</v>
      </c>
      <c r="D26" s="86" t="s">
        <v>295</v>
      </c>
      <c r="E26" s="99" t="s">
        <v>10</v>
      </c>
      <c r="F26" s="84" t="s">
        <v>307</v>
      </c>
      <c r="G26" s="99" t="s">
        <v>68</v>
      </c>
      <c r="H26" s="86" t="s">
        <v>420</v>
      </c>
      <c r="I26" s="98">
        <v>667771750</v>
      </c>
      <c r="J26" s="97" t="s">
        <v>421</v>
      </c>
      <c r="K26" s="80" t="s">
        <v>12</v>
      </c>
      <c r="L26" s="61" t="s">
        <v>12</v>
      </c>
      <c r="M26" s="127" t="s">
        <v>618</v>
      </c>
      <c r="N26" s="127" t="s">
        <v>618</v>
      </c>
      <c r="O26" s="127" t="s">
        <v>620</v>
      </c>
      <c r="P26" s="127" t="s">
        <v>620</v>
      </c>
      <c r="Q26" s="127" t="s">
        <v>620</v>
      </c>
      <c r="R26" s="127" t="s">
        <v>620</v>
      </c>
      <c r="S26" s="127" t="s">
        <v>620</v>
      </c>
      <c r="T26" s="127" t="s">
        <v>620</v>
      </c>
      <c r="U26" s="143" t="str">
        <f>+HYPERLINK("https://www.gddkia.gov.pl/ankiety/019.pdf","KARTA")</f>
        <v>KARTA</v>
      </c>
      <c r="V26" s="133"/>
    </row>
    <row r="27" spans="1:22" s="8" customFormat="1" ht="35.1" customHeight="1">
      <c r="A27" s="141" t="s">
        <v>660</v>
      </c>
      <c r="B27" s="86" t="s">
        <v>266</v>
      </c>
      <c r="C27" s="86" t="s">
        <v>308</v>
      </c>
      <c r="D27" s="86" t="s">
        <v>300</v>
      </c>
      <c r="E27" s="99" t="s">
        <v>10</v>
      </c>
      <c r="F27" s="84" t="s">
        <v>309</v>
      </c>
      <c r="G27" s="99" t="s">
        <v>56</v>
      </c>
      <c r="H27" s="60" t="s">
        <v>422</v>
      </c>
      <c r="I27" s="60">
        <v>222552255</v>
      </c>
      <c r="J27" s="60" t="s">
        <v>423</v>
      </c>
      <c r="K27" s="80" t="s">
        <v>12</v>
      </c>
      <c r="L27" s="61" t="s">
        <v>12</v>
      </c>
      <c r="M27" s="127" t="s">
        <v>618</v>
      </c>
      <c r="N27" s="127" t="s">
        <v>618</v>
      </c>
      <c r="O27" s="127" t="s">
        <v>618</v>
      </c>
      <c r="P27" s="127" t="s">
        <v>619</v>
      </c>
      <c r="Q27" s="127" t="s">
        <v>618</v>
      </c>
      <c r="R27" s="127" t="s">
        <v>619</v>
      </c>
      <c r="S27" s="127" t="s">
        <v>9</v>
      </c>
      <c r="T27" s="127" t="s">
        <v>619</v>
      </c>
      <c r="U27" s="143" t="str">
        <f>+HYPERLINK("https://www.gddkia.gov.pl/ankiety/020.pdf","KARTA")</f>
        <v>KARTA</v>
      </c>
      <c r="V27" s="133"/>
    </row>
    <row r="28" spans="1:22" s="8" customFormat="1" ht="35.1" customHeight="1">
      <c r="A28" s="141" t="s">
        <v>661</v>
      </c>
      <c r="B28" s="86" t="s">
        <v>266</v>
      </c>
      <c r="C28" s="86" t="s">
        <v>310</v>
      </c>
      <c r="D28" s="86" t="s">
        <v>153</v>
      </c>
      <c r="E28" s="99" t="s">
        <v>10</v>
      </c>
      <c r="F28" s="84" t="s">
        <v>309</v>
      </c>
      <c r="G28" s="99" t="s">
        <v>68</v>
      </c>
      <c r="H28" s="86" t="s">
        <v>256</v>
      </c>
      <c r="I28" s="55">
        <v>801114747</v>
      </c>
      <c r="J28" s="86" t="s">
        <v>257</v>
      </c>
      <c r="K28" s="80" t="s">
        <v>12</v>
      </c>
      <c r="L28" s="61" t="s">
        <v>12</v>
      </c>
      <c r="M28" s="127" t="s">
        <v>618</v>
      </c>
      <c r="N28" s="127" t="s">
        <v>619</v>
      </c>
      <c r="O28" s="127" t="s">
        <v>618</v>
      </c>
      <c r="P28" s="127" t="s">
        <v>619</v>
      </c>
      <c r="Q28" s="127" t="s">
        <v>618</v>
      </c>
      <c r="R28" s="127" t="s">
        <v>619</v>
      </c>
      <c r="S28" s="127" t="s">
        <v>9</v>
      </c>
      <c r="T28" s="127" t="s">
        <v>619</v>
      </c>
      <c r="U28" s="143" t="str">
        <f>+HYPERLINK("https://www.gddkia.gov.pl/ankiety/021.pdf","KARTA")</f>
        <v>KARTA</v>
      </c>
      <c r="V28" s="133"/>
    </row>
    <row r="29" spans="1:22" s="8" customFormat="1" ht="35.1" customHeight="1">
      <c r="A29" s="141" t="s">
        <v>662</v>
      </c>
      <c r="B29" s="86" t="s">
        <v>266</v>
      </c>
      <c r="C29" s="86" t="s">
        <v>311</v>
      </c>
      <c r="D29" s="86" t="s">
        <v>295</v>
      </c>
      <c r="E29" s="99" t="s">
        <v>10</v>
      </c>
      <c r="F29" s="84" t="s">
        <v>312</v>
      </c>
      <c r="G29" s="99" t="s">
        <v>56</v>
      </c>
      <c r="H29" s="86" t="s">
        <v>420</v>
      </c>
      <c r="I29" s="98">
        <v>667771750</v>
      </c>
      <c r="J29" s="97" t="s">
        <v>421</v>
      </c>
      <c r="K29" s="80" t="s">
        <v>12</v>
      </c>
      <c r="L29" s="61" t="s">
        <v>12</v>
      </c>
      <c r="M29" s="127" t="s">
        <v>618</v>
      </c>
      <c r="N29" s="127" t="s">
        <v>618</v>
      </c>
      <c r="O29" s="127" t="s">
        <v>620</v>
      </c>
      <c r="P29" s="127" t="s">
        <v>620</v>
      </c>
      <c r="Q29" s="127" t="s">
        <v>620</v>
      </c>
      <c r="R29" s="127" t="s">
        <v>620</v>
      </c>
      <c r="S29" s="127" t="s">
        <v>620</v>
      </c>
      <c r="T29" s="127" t="s">
        <v>620</v>
      </c>
      <c r="U29" s="143" t="str">
        <f>+HYPERLINK("https://www.gddkia.gov.pl/ankiety/022.pdf","KARTA")</f>
        <v>KARTA</v>
      </c>
      <c r="V29" s="133"/>
    </row>
    <row r="30" spans="1:22" s="6" customFormat="1" ht="35.1" customHeight="1">
      <c r="A30" s="141" t="s">
        <v>663</v>
      </c>
      <c r="B30" s="86" t="s">
        <v>266</v>
      </c>
      <c r="C30" s="86" t="s">
        <v>313</v>
      </c>
      <c r="D30" s="86" t="s">
        <v>295</v>
      </c>
      <c r="E30" s="99" t="s">
        <v>10</v>
      </c>
      <c r="F30" s="84" t="s">
        <v>312</v>
      </c>
      <c r="G30" s="99" t="s">
        <v>68</v>
      </c>
      <c r="H30" s="86" t="s">
        <v>420</v>
      </c>
      <c r="I30" s="98">
        <v>667771750</v>
      </c>
      <c r="J30" s="97" t="s">
        <v>421</v>
      </c>
      <c r="K30" s="80" t="s">
        <v>12</v>
      </c>
      <c r="L30" s="61" t="s">
        <v>12</v>
      </c>
      <c r="M30" s="127" t="s">
        <v>618</v>
      </c>
      <c r="N30" s="127" t="s">
        <v>618</v>
      </c>
      <c r="O30" s="127" t="s">
        <v>620</v>
      </c>
      <c r="P30" s="127" t="s">
        <v>620</v>
      </c>
      <c r="Q30" s="127" t="s">
        <v>620</v>
      </c>
      <c r="R30" s="127" t="s">
        <v>620</v>
      </c>
      <c r="S30" s="127" t="s">
        <v>620</v>
      </c>
      <c r="T30" s="127" t="s">
        <v>620</v>
      </c>
      <c r="U30" s="143" t="str">
        <f>+HYPERLINK("https://www.gddkia.gov.pl/ankiety/023.pdf","KARTA")</f>
        <v>KARTA</v>
      </c>
      <c r="V30" s="133"/>
    </row>
    <row r="31" spans="1:22" s="6" customFormat="1" ht="35.1" customHeight="1">
      <c r="A31" s="141" t="s">
        <v>664</v>
      </c>
      <c r="B31" s="61" t="s">
        <v>545</v>
      </c>
      <c r="C31" s="61" t="s">
        <v>546</v>
      </c>
      <c r="D31" s="61" t="s">
        <v>547</v>
      </c>
      <c r="E31" s="89" t="s">
        <v>10</v>
      </c>
      <c r="F31" s="62" t="s">
        <v>548</v>
      </c>
      <c r="G31" s="89" t="s">
        <v>56</v>
      </c>
      <c r="H31" s="61" t="s">
        <v>522</v>
      </c>
      <c r="I31" s="90">
        <v>585306689</v>
      </c>
      <c r="J31" s="103" t="s">
        <v>523</v>
      </c>
      <c r="K31" s="81" t="s">
        <v>12</v>
      </c>
      <c r="L31" s="80" t="s">
        <v>12</v>
      </c>
      <c r="M31" s="127" t="s">
        <v>618</v>
      </c>
      <c r="N31" s="127" t="s">
        <v>618</v>
      </c>
      <c r="O31" s="127" t="s">
        <v>620</v>
      </c>
      <c r="P31" s="127" t="s">
        <v>620</v>
      </c>
      <c r="Q31" s="127" t="s">
        <v>620</v>
      </c>
      <c r="R31" s="127" t="s">
        <v>620</v>
      </c>
      <c r="S31" s="127" t="s">
        <v>620</v>
      </c>
      <c r="T31" s="127" t="s">
        <v>620</v>
      </c>
      <c r="U31" s="143" t="str">
        <f>+HYPERLINK("https://www.gddkia.gov.pl/ankiety/024.pdf","KARTA")</f>
        <v>KARTA</v>
      </c>
      <c r="V31" s="133"/>
    </row>
    <row r="32" spans="1:22" s="6" customFormat="1" ht="35.1" customHeight="1">
      <c r="A32" s="141" t="s">
        <v>665</v>
      </c>
      <c r="B32" s="61" t="s">
        <v>545</v>
      </c>
      <c r="C32" s="61" t="s">
        <v>546</v>
      </c>
      <c r="D32" s="61" t="s">
        <v>547</v>
      </c>
      <c r="E32" s="89" t="s">
        <v>10</v>
      </c>
      <c r="F32" s="62" t="s">
        <v>549</v>
      </c>
      <c r="G32" s="89" t="s">
        <v>68</v>
      </c>
      <c r="H32" s="61" t="s">
        <v>522</v>
      </c>
      <c r="I32" s="90">
        <v>585306689</v>
      </c>
      <c r="J32" s="103" t="s">
        <v>523</v>
      </c>
      <c r="K32" s="81" t="s">
        <v>12</v>
      </c>
      <c r="L32" s="80" t="s">
        <v>12</v>
      </c>
      <c r="M32" s="127" t="s">
        <v>618</v>
      </c>
      <c r="N32" s="127" t="s">
        <v>618</v>
      </c>
      <c r="O32" s="127" t="s">
        <v>620</v>
      </c>
      <c r="P32" s="127" t="s">
        <v>620</v>
      </c>
      <c r="Q32" s="127" t="s">
        <v>620</v>
      </c>
      <c r="R32" s="127" t="s">
        <v>620</v>
      </c>
      <c r="S32" s="127" t="s">
        <v>620</v>
      </c>
      <c r="T32" s="127" t="s">
        <v>620</v>
      </c>
      <c r="U32" s="143" t="str">
        <f>+HYPERLINK("https://www.gddkia.gov.pl/ankiety/025.pdf","KARTA")</f>
        <v>KARTA</v>
      </c>
      <c r="V32" s="133"/>
    </row>
    <row r="33" spans="1:25" s="6" customFormat="1" ht="35.1" customHeight="1">
      <c r="A33" s="141" t="s">
        <v>666</v>
      </c>
      <c r="B33" s="86" t="s">
        <v>545</v>
      </c>
      <c r="C33" s="86" t="s">
        <v>550</v>
      </c>
      <c r="D33" s="86" t="s">
        <v>551</v>
      </c>
      <c r="E33" s="99" t="s">
        <v>10</v>
      </c>
      <c r="F33" s="84" t="s">
        <v>552</v>
      </c>
      <c r="G33" s="99" t="s">
        <v>56</v>
      </c>
      <c r="H33" s="86" t="s">
        <v>522</v>
      </c>
      <c r="I33" s="98">
        <v>585306689</v>
      </c>
      <c r="J33" s="76" t="s">
        <v>523</v>
      </c>
      <c r="K33" s="80" t="s">
        <v>12</v>
      </c>
      <c r="L33" s="80" t="s">
        <v>12</v>
      </c>
      <c r="M33" s="127" t="s">
        <v>618</v>
      </c>
      <c r="N33" s="127" t="s">
        <v>618</v>
      </c>
      <c r="O33" s="127" t="s">
        <v>9</v>
      </c>
      <c r="P33" s="127" t="s">
        <v>619</v>
      </c>
      <c r="Q33" s="127" t="s">
        <v>9</v>
      </c>
      <c r="R33" s="127" t="s">
        <v>619</v>
      </c>
      <c r="S33" s="127" t="s">
        <v>9</v>
      </c>
      <c r="T33" s="127" t="s">
        <v>619</v>
      </c>
      <c r="U33" s="143" t="str">
        <f>+HYPERLINK("https://www.gddkia.gov.pl/ankiety/026.pdf","KARTA")</f>
        <v>KARTA</v>
      </c>
      <c r="V33" s="133"/>
    </row>
    <row r="34" spans="1:25" s="6" customFormat="1" ht="35.1" customHeight="1">
      <c r="A34" s="141" t="s">
        <v>667</v>
      </c>
      <c r="B34" s="86" t="s">
        <v>545</v>
      </c>
      <c r="C34" s="86" t="s">
        <v>550</v>
      </c>
      <c r="D34" s="86" t="s">
        <v>551</v>
      </c>
      <c r="E34" s="99" t="s">
        <v>10</v>
      </c>
      <c r="F34" s="84" t="s">
        <v>553</v>
      </c>
      <c r="G34" s="99" t="s">
        <v>68</v>
      </c>
      <c r="H34" s="86" t="s">
        <v>522</v>
      </c>
      <c r="I34" s="98">
        <v>585306689</v>
      </c>
      <c r="J34" s="76" t="s">
        <v>523</v>
      </c>
      <c r="K34" s="80" t="s">
        <v>12</v>
      </c>
      <c r="L34" s="80" t="s">
        <v>12</v>
      </c>
      <c r="M34" s="127" t="s">
        <v>618</v>
      </c>
      <c r="N34" s="127" t="s">
        <v>618</v>
      </c>
      <c r="O34" s="127" t="s">
        <v>9</v>
      </c>
      <c r="P34" s="127" t="s">
        <v>619</v>
      </c>
      <c r="Q34" s="127" t="s">
        <v>9</v>
      </c>
      <c r="R34" s="127" t="s">
        <v>619</v>
      </c>
      <c r="S34" s="127" t="s">
        <v>9</v>
      </c>
      <c r="T34" s="127" t="s">
        <v>619</v>
      </c>
      <c r="U34" s="143" t="str">
        <f>+HYPERLINK("https://www.gddkia.gov.pl/ankiety/027.pdf","KARTA")</f>
        <v>KARTA</v>
      </c>
    </row>
    <row r="35" spans="1:25" s="3" customFormat="1" ht="35.1" customHeight="1">
      <c r="A35" s="141" t="s">
        <v>668</v>
      </c>
      <c r="B35" s="86" t="s">
        <v>68</v>
      </c>
      <c r="C35" s="86" t="s">
        <v>282</v>
      </c>
      <c r="D35" s="86" t="s">
        <v>424</v>
      </c>
      <c r="E35" s="99" t="s">
        <v>147</v>
      </c>
      <c r="F35" s="84" t="s">
        <v>283</v>
      </c>
      <c r="G35" s="99" t="s">
        <v>68</v>
      </c>
      <c r="H35" s="86" t="s">
        <v>76</v>
      </c>
      <c r="I35" s="98" t="s">
        <v>284</v>
      </c>
      <c r="J35" s="76" t="s">
        <v>77</v>
      </c>
      <c r="K35" s="80" t="s">
        <v>12</v>
      </c>
      <c r="L35" s="80" t="s">
        <v>12</v>
      </c>
      <c r="M35" s="127" t="s">
        <v>618</v>
      </c>
      <c r="N35" s="127" t="s">
        <v>618</v>
      </c>
      <c r="O35" s="127" t="s">
        <v>619</v>
      </c>
      <c r="P35" s="127" t="s">
        <v>619</v>
      </c>
      <c r="Q35" s="127" t="s">
        <v>618</v>
      </c>
      <c r="R35" s="127" t="s">
        <v>619</v>
      </c>
      <c r="S35" s="127" t="s">
        <v>9</v>
      </c>
      <c r="T35" s="127" t="s">
        <v>619</v>
      </c>
      <c r="U35" s="144" t="str">
        <f>+HYPERLINK("https://www.gddkia.gov.pl/ankiety/028.pdf","KARTA")</f>
        <v>KARTA</v>
      </c>
      <c r="V35" s="8"/>
      <c r="W35" s="8"/>
      <c r="X35" s="8"/>
      <c r="Y35" s="8"/>
    </row>
    <row r="36" spans="1:25" s="74" customFormat="1" ht="35.1" customHeight="1">
      <c r="A36" s="141" t="s">
        <v>669</v>
      </c>
      <c r="B36" s="86" t="s">
        <v>554</v>
      </c>
      <c r="C36" s="86" t="s">
        <v>555</v>
      </c>
      <c r="D36" s="86" t="s">
        <v>556</v>
      </c>
      <c r="E36" s="99" t="s">
        <v>28</v>
      </c>
      <c r="F36" s="84" t="s">
        <v>557</v>
      </c>
      <c r="G36" s="99" t="s">
        <v>55</v>
      </c>
      <c r="H36" s="86" t="s">
        <v>280</v>
      </c>
      <c r="I36" s="87">
        <v>801167536</v>
      </c>
      <c r="J36" s="97" t="s">
        <v>81</v>
      </c>
      <c r="K36" s="80" t="s">
        <v>12</v>
      </c>
      <c r="L36" s="80" t="s">
        <v>12</v>
      </c>
      <c r="M36" s="127" t="s">
        <v>618</v>
      </c>
      <c r="N36" s="127" t="s">
        <v>618</v>
      </c>
      <c r="O36" s="127" t="s">
        <v>9</v>
      </c>
      <c r="P36" s="127" t="s">
        <v>619</v>
      </c>
      <c r="Q36" s="127" t="s">
        <v>9</v>
      </c>
      <c r="R36" s="127" t="s">
        <v>619</v>
      </c>
      <c r="S36" s="127" t="s">
        <v>9</v>
      </c>
      <c r="T36" s="127" t="s">
        <v>619</v>
      </c>
      <c r="U36" s="144" t="str">
        <f>+HYPERLINK("https://www.gddkia.gov.pl/ankiety/029.pdf","KARTA")</f>
        <v>KARTA</v>
      </c>
      <c r="V36" s="56"/>
      <c r="W36" s="56"/>
      <c r="X36" s="56"/>
      <c r="Y36" s="56"/>
    </row>
    <row r="37" spans="1:25" s="74" customFormat="1" ht="35.1" customHeight="1">
      <c r="A37" s="141" t="s">
        <v>670</v>
      </c>
      <c r="B37" s="86" t="s">
        <v>554</v>
      </c>
      <c r="C37" s="86" t="s">
        <v>555</v>
      </c>
      <c r="D37" s="86" t="s">
        <v>558</v>
      </c>
      <c r="E37" s="99" t="s">
        <v>28</v>
      </c>
      <c r="F37" s="84" t="s">
        <v>557</v>
      </c>
      <c r="G37" s="99" t="s">
        <v>54</v>
      </c>
      <c r="H37" s="86" t="s">
        <v>280</v>
      </c>
      <c r="I37" s="87">
        <v>801167536</v>
      </c>
      <c r="J37" s="97" t="s">
        <v>81</v>
      </c>
      <c r="K37" s="80" t="s">
        <v>12</v>
      </c>
      <c r="L37" s="80" t="s">
        <v>12</v>
      </c>
      <c r="M37" s="127" t="s">
        <v>618</v>
      </c>
      <c r="N37" s="127" t="s">
        <v>618</v>
      </c>
      <c r="O37" s="127" t="s">
        <v>9</v>
      </c>
      <c r="P37" s="127" t="s">
        <v>619</v>
      </c>
      <c r="Q37" s="127" t="s">
        <v>9</v>
      </c>
      <c r="R37" s="127" t="s">
        <v>619</v>
      </c>
      <c r="S37" s="127" t="s">
        <v>9</v>
      </c>
      <c r="T37" s="127" t="s">
        <v>619</v>
      </c>
      <c r="U37" s="144" t="str">
        <f>+HYPERLINK("https://www.gddkia.gov.pl/ankiety/030.pdf","KARTA")</f>
        <v>KARTA</v>
      </c>
      <c r="V37" s="56"/>
      <c r="W37" s="56"/>
      <c r="X37" s="56"/>
      <c r="Y37" s="56"/>
    </row>
    <row r="38" spans="1:25" s="3" customFormat="1" ht="35.1" customHeight="1">
      <c r="A38" s="141" t="s">
        <v>671</v>
      </c>
      <c r="B38" s="86" t="s">
        <v>54</v>
      </c>
      <c r="C38" s="86" t="s">
        <v>82</v>
      </c>
      <c r="D38" s="86" t="s">
        <v>83</v>
      </c>
      <c r="E38" s="99" t="s">
        <v>84</v>
      </c>
      <c r="F38" s="84" t="s">
        <v>85</v>
      </c>
      <c r="G38" s="99" t="s">
        <v>86</v>
      </c>
      <c r="H38" s="86" t="s">
        <v>87</v>
      </c>
      <c r="I38" s="98">
        <v>885665020</v>
      </c>
      <c r="J38" s="97" t="s">
        <v>88</v>
      </c>
      <c r="K38" s="80" t="s">
        <v>12</v>
      </c>
      <c r="L38" s="106" t="s">
        <v>12</v>
      </c>
      <c r="M38" s="127" t="s">
        <v>618</v>
      </c>
      <c r="N38" s="127" t="s">
        <v>618</v>
      </c>
      <c r="O38" s="127" t="s">
        <v>620</v>
      </c>
      <c r="P38" s="127" t="s">
        <v>620</v>
      </c>
      <c r="Q38" s="127" t="s">
        <v>620</v>
      </c>
      <c r="R38" s="127" t="s">
        <v>620</v>
      </c>
      <c r="S38" s="127" t="s">
        <v>620</v>
      </c>
      <c r="T38" s="127" t="s">
        <v>620</v>
      </c>
      <c r="U38" s="145" t="str">
        <f>+HYPERLINK("https://www.gddkia.gov.pl/ankiety/031.pdf","KARTA")</f>
        <v>KARTA</v>
      </c>
      <c r="V38" s="8"/>
      <c r="W38" s="8"/>
      <c r="X38" s="8"/>
      <c r="Y38" s="8"/>
    </row>
    <row r="39" spans="1:25" s="3" customFormat="1" ht="35.1" customHeight="1">
      <c r="A39" s="141" t="s">
        <v>672</v>
      </c>
      <c r="B39" s="86" t="s">
        <v>54</v>
      </c>
      <c r="C39" s="86" t="s">
        <v>89</v>
      </c>
      <c r="D39" s="86" t="s">
        <v>90</v>
      </c>
      <c r="E39" s="99" t="s">
        <v>84</v>
      </c>
      <c r="F39" s="84" t="s">
        <v>85</v>
      </c>
      <c r="G39" s="99" t="s">
        <v>56</v>
      </c>
      <c r="H39" s="86" t="s">
        <v>87</v>
      </c>
      <c r="I39" s="98">
        <v>885665020</v>
      </c>
      <c r="J39" s="97" t="s">
        <v>88</v>
      </c>
      <c r="K39" s="80" t="s">
        <v>12</v>
      </c>
      <c r="L39" s="106" t="s">
        <v>12</v>
      </c>
      <c r="M39" s="127" t="s">
        <v>618</v>
      </c>
      <c r="N39" s="127" t="s">
        <v>618</v>
      </c>
      <c r="O39" s="127" t="s">
        <v>620</v>
      </c>
      <c r="P39" s="127" t="s">
        <v>620</v>
      </c>
      <c r="Q39" s="127" t="s">
        <v>620</v>
      </c>
      <c r="R39" s="127" t="s">
        <v>620</v>
      </c>
      <c r="S39" s="127" t="s">
        <v>620</v>
      </c>
      <c r="T39" s="127" t="s">
        <v>620</v>
      </c>
      <c r="U39" s="145" t="str">
        <f>+HYPERLINK("https://www.gddkia.gov.pl/ankiety/032.pdf","KARTA")</f>
        <v>KARTA</v>
      </c>
      <c r="V39" s="8"/>
      <c r="W39" s="8"/>
      <c r="X39" s="8"/>
      <c r="Y39" s="8"/>
    </row>
    <row r="40" spans="1:25" s="3" customFormat="1" ht="35.1" customHeight="1">
      <c r="A40" s="141" t="s">
        <v>673</v>
      </c>
      <c r="B40" s="86" t="s">
        <v>54</v>
      </c>
      <c r="C40" s="86" t="s">
        <v>91</v>
      </c>
      <c r="D40" s="86" t="s">
        <v>13</v>
      </c>
      <c r="E40" s="99" t="s">
        <v>92</v>
      </c>
      <c r="F40" s="84" t="s">
        <v>93</v>
      </c>
      <c r="G40" s="99" t="s">
        <v>86</v>
      </c>
      <c r="H40" s="86" t="s">
        <v>280</v>
      </c>
      <c r="I40" s="87">
        <v>801167536</v>
      </c>
      <c r="J40" s="97" t="s">
        <v>81</v>
      </c>
      <c r="K40" s="80" t="s">
        <v>12</v>
      </c>
      <c r="L40" s="106" t="s">
        <v>12</v>
      </c>
      <c r="M40" s="127" t="s">
        <v>618</v>
      </c>
      <c r="N40" s="127" t="s">
        <v>618</v>
      </c>
      <c r="O40" s="127" t="s">
        <v>619</v>
      </c>
      <c r="P40" s="127" t="s">
        <v>619</v>
      </c>
      <c r="Q40" s="127" t="s">
        <v>618</v>
      </c>
      <c r="R40" s="127" t="s">
        <v>619</v>
      </c>
      <c r="S40" s="127" t="s">
        <v>9</v>
      </c>
      <c r="T40" s="127" t="s">
        <v>619</v>
      </c>
      <c r="U40" s="145" t="str">
        <f>+HYPERLINK("https://www.gddkia.gov.pl/ankiety/033.pdf","KARTA")</f>
        <v>KARTA</v>
      </c>
      <c r="V40" s="8"/>
      <c r="W40" s="8"/>
      <c r="X40" s="8"/>
      <c r="Y40" s="8"/>
    </row>
    <row r="41" spans="1:25" s="3" customFormat="1" ht="35.1" customHeight="1">
      <c r="A41" s="141" t="s">
        <v>674</v>
      </c>
      <c r="B41" s="86" t="s">
        <v>54</v>
      </c>
      <c r="C41" s="86" t="s">
        <v>91</v>
      </c>
      <c r="D41" s="86" t="s">
        <v>14</v>
      </c>
      <c r="E41" s="99" t="s">
        <v>92</v>
      </c>
      <c r="F41" s="84" t="s">
        <v>93</v>
      </c>
      <c r="G41" s="99" t="s">
        <v>56</v>
      </c>
      <c r="H41" s="86" t="s">
        <v>280</v>
      </c>
      <c r="I41" s="87">
        <v>801167536</v>
      </c>
      <c r="J41" s="97" t="s">
        <v>81</v>
      </c>
      <c r="K41" s="80" t="s">
        <v>12</v>
      </c>
      <c r="L41" s="106" t="s">
        <v>12</v>
      </c>
      <c r="M41" s="127" t="s">
        <v>618</v>
      </c>
      <c r="N41" s="127" t="s">
        <v>618</v>
      </c>
      <c r="O41" s="127" t="s">
        <v>619</v>
      </c>
      <c r="P41" s="127" t="s">
        <v>619</v>
      </c>
      <c r="Q41" s="127" t="s">
        <v>618</v>
      </c>
      <c r="R41" s="127" t="s">
        <v>619</v>
      </c>
      <c r="S41" s="127" t="s">
        <v>9</v>
      </c>
      <c r="T41" s="127" t="s">
        <v>619</v>
      </c>
      <c r="U41" s="145" t="str">
        <f>+HYPERLINK("https://www.gddkia.gov.pl/ankiety/034.pdf","KARTA")</f>
        <v>KARTA</v>
      </c>
    </row>
    <row r="42" spans="1:25" s="3" customFormat="1" ht="35.1" customHeight="1">
      <c r="A42" s="141" t="s">
        <v>675</v>
      </c>
      <c r="B42" s="86" t="s">
        <v>54</v>
      </c>
      <c r="C42" s="86" t="s">
        <v>94</v>
      </c>
      <c r="D42" s="86" t="s">
        <v>95</v>
      </c>
      <c r="E42" s="99" t="s">
        <v>96</v>
      </c>
      <c r="F42" s="84" t="s">
        <v>97</v>
      </c>
      <c r="G42" s="99" t="s">
        <v>86</v>
      </c>
      <c r="H42" s="86" t="s">
        <v>98</v>
      </c>
      <c r="I42" s="98">
        <v>797609190</v>
      </c>
      <c r="J42" s="97" t="s">
        <v>99</v>
      </c>
      <c r="K42" s="80" t="s">
        <v>12</v>
      </c>
      <c r="L42" s="106" t="s">
        <v>12</v>
      </c>
      <c r="M42" s="127" t="s">
        <v>618</v>
      </c>
      <c r="N42" s="127" t="s">
        <v>618</v>
      </c>
      <c r="O42" s="127" t="s">
        <v>620</v>
      </c>
      <c r="P42" s="127" t="s">
        <v>620</v>
      </c>
      <c r="Q42" s="127" t="s">
        <v>620</v>
      </c>
      <c r="R42" s="127" t="s">
        <v>620</v>
      </c>
      <c r="S42" s="127" t="s">
        <v>620</v>
      </c>
      <c r="T42" s="127" t="s">
        <v>620</v>
      </c>
      <c r="U42" s="145" t="str">
        <f>+HYPERLINK("https://www.gddkia.gov.pl/ankiety/035.pdf","KARTA")</f>
        <v>KARTA</v>
      </c>
    </row>
    <row r="43" spans="1:25" s="3" customFormat="1" ht="35.1" customHeight="1">
      <c r="A43" s="141" t="s">
        <v>676</v>
      </c>
      <c r="B43" s="86" t="s">
        <v>54</v>
      </c>
      <c r="C43" s="86" t="s">
        <v>94</v>
      </c>
      <c r="D43" s="86" t="s">
        <v>100</v>
      </c>
      <c r="E43" s="99" t="s">
        <v>96</v>
      </c>
      <c r="F43" s="84" t="s">
        <v>97</v>
      </c>
      <c r="G43" s="99" t="s">
        <v>56</v>
      </c>
      <c r="H43" s="86" t="s">
        <v>98</v>
      </c>
      <c r="I43" s="98">
        <v>797609190</v>
      </c>
      <c r="J43" s="97" t="s">
        <v>99</v>
      </c>
      <c r="K43" s="80" t="s">
        <v>12</v>
      </c>
      <c r="L43" s="106" t="s">
        <v>12</v>
      </c>
      <c r="M43" s="127" t="s">
        <v>618</v>
      </c>
      <c r="N43" s="127" t="s">
        <v>618</v>
      </c>
      <c r="O43" s="127" t="s">
        <v>620</v>
      </c>
      <c r="P43" s="127" t="s">
        <v>620</v>
      </c>
      <c r="Q43" s="127" t="s">
        <v>620</v>
      </c>
      <c r="R43" s="127" t="s">
        <v>620</v>
      </c>
      <c r="S43" s="127" t="s">
        <v>620</v>
      </c>
      <c r="T43" s="127" t="s">
        <v>620</v>
      </c>
      <c r="U43" s="145" t="str">
        <f>+HYPERLINK("https://www.gddkia.gov.pl/ankiety/036.pdf","KARTA")</f>
        <v>KARTA</v>
      </c>
    </row>
    <row r="44" spans="1:25" s="3" customFormat="1" ht="35.1" customHeight="1">
      <c r="A44" s="141" t="s">
        <v>677</v>
      </c>
      <c r="B44" s="86" t="s">
        <v>54</v>
      </c>
      <c r="C44" s="86" t="s">
        <v>101</v>
      </c>
      <c r="D44" s="86" t="s">
        <v>15</v>
      </c>
      <c r="E44" s="99" t="s">
        <v>96</v>
      </c>
      <c r="F44" s="84" t="s">
        <v>102</v>
      </c>
      <c r="G44" s="99" t="s">
        <v>86</v>
      </c>
      <c r="H44" s="86" t="s">
        <v>76</v>
      </c>
      <c r="I44" s="98" t="s">
        <v>284</v>
      </c>
      <c r="J44" s="97" t="s">
        <v>77</v>
      </c>
      <c r="K44" s="80" t="s">
        <v>12</v>
      </c>
      <c r="L44" s="106" t="s">
        <v>12</v>
      </c>
      <c r="M44" s="127" t="s">
        <v>618</v>
      </c>
      <c r="N44" s="127" t="s">
        <v>618</v>
      </c>
      <c r="O44" s="127" t="s">
        <v>619</v>
      </c>
      <c r="P44" s="127" t="s">
        <v>619</v>
      </c>
      <c r="Q44" s="127" t="s">
        <v>618</v>
      </c>
      <c r="R44" s="127" t="s">
        <v>619</v>
      </c>
      <c r="S44" s="127" t="s">
        <v>9</v>
      </c>
      <c r="T44" s="127" t="s">
        <v>619</v>
      </c>
      <c r="U44" s="145" t="str">
        <f>+HYPERLINK("https://www.gddkia.gov.pl/ankiety/037.pdf","KARTA")</f>
        <v>KARTA</v>
      </c>
    </row>
    <row r="45" spans="1:25" s="3" customFormat="1" ht="35.1" customHeight="1">
      <c r="A45" s="141" t="s">
        <v>678</v>
      </c>
      <c r="B45" s="86" t="s">
        <v>54</v>
      </c>
      <c r="C45" s="86" t="s">
        <v>101</v>
      </c>
      <c r="D45" s="86" t="s">
        <v>16</v>
      </c>
      <c r="E45" s="99" t="s">
        <v>96</v>
      </c>
      <c r="F45" s="84" t="s">
        <v>103</v>
      </c>
      <c r="G45" s="99" t="s">
        <v>56</v>
      </c>
      <c r="H45" s="86" t="s">
        <v>256</v>
      </c>
      <c r="I45" s="87" t="s">
        <v>278</v>
      </c>
      <c r="J45" s="86" t="s">
        <v>257</v>
      </c>
      <c r="K45" s="106" t="s">
        <v>12</v>
      </c>
      <c r="L45" s="106" t="s">
        <v>12</v>
      </c>
      <c r="M45" s="127" t="s">
        <v>618</v>
      </c>
      <c r="N45" s="127" t="s">
        <v>619</v>
      </c>
      <c r="O45" s="127" t="s">
        <v>619</v>
      </c>
      <c r="P45" s="127" t="s">
        <v>619</v>
      </c>
      <c r="Q45" s="127" t="s">
        <v>618</v>
      </c>
      <c r="R45" s="127" t="s">
        <v>619</v>
      </c>
      <c r="S45" s="127" t="s">
        <v>9</v>
      </c>
      <c r="T45" s="127" t="s">
        <v>619</v>
      </c>
      <c r="U45" s="145" t="str">
        <f>+HYPERLINK("https://www.gddkia.gov.pl/ankiety/038.pdf","KARTA")</f>
        <v>KARTA</v>
      </c>
    </row>
    <row r="46" spans="1:25" s="3" customFormat="1" ht="35.1" customHeight="1">
      <c r="A46" s="141" t="s">
        <v>679</v>
      </c>
      <c r="B46" s="86" t="s">
        <v>54</v>
      </c>
      <c r="C46" s="86" t="s">
        <v>104</v>
      </c>
      <c r="D46" s="86" t="s">
        <v>105</v>
      </c>
      <c r="E46" s="99" t="s">
        <v>96</v>
      </c>
      <c r="F46" s="84" t="s">
        <v>106</v>
      </c>
      <c r="G46" s="99" t="s">
        <v>86</v>
      </c>
      <c r="H46" s="86" t="s">
        <v>256</v>
      </c>
      <c r="I46" s="87" t="s">
        <v>278</v>
      </c>
      <c r="J46" s="86" t="s">
        <v>257</v>
      </c>
      <c r="K46" s="106" t="s">
        <v>12</v>
      </c>
      <c r="L46" s="106" t="s">
        <v>12</v>
      </c>
      <c r="M46" s="127" t="s">
        <v>618</v>
      </c>
      <c r="N46" s="127" t="s">
        <v>619</v>
      </c>
      <c r="O46" s="127" t="s">
        <v>9</v>
      </c>
      <c r="P46" s="127" t="s">
        <v>619</v>
      </c>
      <c r="Q46" s="127" t="s">
        <v>9</v>
      </c>
      <c r="R46" s="127" t="s">
        <v>619</v>
      </c>
      <c r="S46" s="127" t="s">
        <v>9</v>
      </c>
      <c r="T46" s="127" t="s">
        <v>619</v>
      </c>
      <c r="U46" s="145" t="str">
        <f>+HYPERLINK("https://www.gddkia.gov.pl/ankiety/039.pdf","KARTA")</f>
        <v>KARTA</v>
      </c>
    </row>
    <row r="47" spans="1:25" s="3" customFormat="1" ht="35.1" customHeight="1">
      <c r="A47" s="141" t="s">
        <v>680</v>
      </c>
      <c r="B47" s="86" t="s">
        <v>54</v>
      </c>
      <c r="C47" s="86" t="s">
        <v>70</v>
      </c>
      <c r="D47" s="86" t="s">
        <v>71</v>
      </c>
      <c r="E47" s="99" t="s">
        <v>28</v>
      </c>
      <c r="F47" s="84" t="s">
        <v>72</v>
      </c>
      <c r="G47" s="99" t="s">
        <v>55</v>
      </c>
      <c r="H47" s="60" t="s">
        <v>73</v>
      </c>
      <c r="I47" s="60" t="s">
        <v>73</v>
      </c>
      <c r="J47" s="60" t="s">
        <v>73</v>
      </c>
      <c r="K47" s="121" t="s">
        <v>11</v>
      </c>
      <c r="L47" s="106" t="s">
        <v>12</v>
      </c>
      <c r="M47" s="127" t="s">
        <v>618</v>
      </c>
      <c r="N47" s="127" t="s">
        <v>618</v>
      </c>
      <c r="O47" s="127" t="s">
        <v>620</v>
      </c>
      <c r="P47" s="127" t="s">
        <v>620</v>
      </c>
      <c r="Q47" s="127" t="s">
        <v>620</v>
      </c>
      <c r="R47" s="127" t="s">
        <v>620</v>
      </c>
      <c r="S47" s="127" t="s">
        <v>620</v>
      </c>
      <c r="T47" s="127" t="s">
        <v>620</v>
      </c>
      <c r="U47" s="145" t="str">
        <f>+HYPERLINK("https://www.gddkia.gov.pl/ankiety/040.pdf","KARTA")</f>
        <v>KARTA</v>
      </c>
    </row>
    <row r="48" spans="1:25" s="3" customFormat="1" ht="35.1" customHeight="1">
      <c r="A48" s="141" t="s">
        <v>681</v>
      </c>
      <c r="B48" s="86" t="s">
        <v>54</v>
      </c>
      <c r="C48" s="86" t="s">
        <v>70</v>
      </c>
      <c r="D48" s="86" t="s">
        <v>74</v>
      </c>
      <c r="E48" s="99" t="s">
        <v>28</v>
      </c>
      <c r="F48" s="84" t="s">
        <v>72</v>
      </c>
      <c r="G48" s="99" t="s">
        <v>58</v>
      </c>
      <c r="H48" s="60" t="s">
        <v>73</v>
      </c>
      <c r="I48" s="60" t="s">
        <v>73</v>
      </c>
      <c r="J48" s="60" t="s">
        <v>73</v>
      </c>
      <c r="K48" s="121" t="s">
        <v>11</v>
      </c>
      <c r="L48" s="106" t="s">
        <v>12</v>
      </c>
      <c r="M48" s="127" t="s">
        <v>618</v>
      </c>
      <c r="N48" s="127" t="s">
        <v>618</v>
      </c>
      <c r="O48" s="127" t="s">
        <v>620</v>
      </c>
      <c r="P48" s="127" t="s">
        <v>620</v>
      </c>
      <c r="Q48" s="127" t="s">
        <v>620</v>
      </c>
      <c r="R48" s="127" t="s">
        <v>620</v>
      </c>
      <c r="S48" s="127" t="s">
        <v>620</v>
      </c>
      <c r="T48" s="127" t="s">
        <v>620</v>
      </c>
      <c r="U48" s="145" t="str">
        <f>+HYPERLINK("https://www.gddkia.gov.pl/ankiety/041.pdf","KARTA")</f>
        <v>KARTA</v>
      </c>
    </row>
    <row r="49" spans="1:21" s="3" customFormat="1" ht="35.1" customHeight="1">
      <c r="A49" s="141" t="s">
        <v>682</v>
      </c>
      <c r="B49" s="86" t="s">
        <v>54</v>
      </c>
      <c r="C49" s="86" t="s">
        <v>75</v>
      </c>
      <c r="D49" s="86" t="s">
        <v>36</v>
      </c>
      <c r="E49" s="99" t="s">
        <v>28</v>
      </c>
      <c r="F49" s="84" t="s">
        <v>43</v>
      </c>
      <c r="G49" s="99" t="s">
        <v>58</v>
      </c>
      <c r="H49" s="86" t="s">
        <v>76</v>
      </c>
      <c r="I49" s="98" t="s">
        <v>284</v>
      </c>
      <c r="J49" s="115" t="s">
        <v>77</v>
      </c>
      <c r="K49" s="83" t="s">
        <v>12</v>
      </c>
      <c r="L49" s="106" t="s">
        <v>12</v>
      </c>
      <c r="M49" s="127" t="s">
        <v>618</v>
      </c>
      <c r="N49" s="127" t="s">
        <v>618</v>
      </c>
      <c r="O49" s="127" t="s">
        <v>619</v>
      </c>
      <c r="P49" s="127" t="s">
        <v>619</v>
      </c>
      <c r="Q49" s="127" t="s">
        <v>618</v>
      </c>
      <c r="R49" s="127" t="s">
        <v>619</v>
      </c>
      <c r="S49" s="127" t="s">
        <v>9</v>
      </c>
      <c r="T49" s="127" t="s">
        <v>619</v>
      </c>
      <c r="U49" s="145" t="str">
        <f>+HYPERLINK("https://www.gddkia.gov.pl/ankiety/042.pdf","KARTA")</f>
        <v>KARTA</v>
      </c>
    </row>
    <row r="50" spans="1:21" s="3" customFormat="1" ht="35.1" customHeight="1">
      <c r="A50" s="141" t="s">
        <v>683</v>
      </c>
      <c r="B50" s="86" t="s">
        <v>54</v>
      </c>
      <c r="C50" s="86" t="s">
        <v>75</v>
      </c>
      <c r="D50" s="86" t="s">
        <v>37</v>
      </c>
      <c r="E50" s="99" t="s">
        <v>28</v>
      </c>
      <c r="F50" s="84" t="s">
        <v>43</v>
      </c>
      <c r="G50" s="99" t="s">
        <v>55</v>
      </c>
      <c r="H50" s="86" t="s">
        <v>76</v>
      </c>
      <c r="I50" s="98" t="s">
        <v>284</v>
      </c>
      <c r="J50" s="97" t="s">
        <v>77</v>
      </c>
      <c r="K50" s="83" t="s">
        <v>12</v>
      </c>
      <c r="L50" s="106" t="s">
        <v>12</v>
      </c>
      <c r="M50" s="127" t="s">
        <v>618</v>
      </c>
      <c r="N50" s="127" t="s">
        <v>618</v>
      </c>
      <c r="O50" s="127" t="s">
        <v>619</v>
      </c>
      <c r="P50" s="127" t="s">
        <v>619</v>
      </c>
      <c r="Q50" s="127" t="s">
        <v>618</v>
      </c>
      <c r="R50" s="127" t="s">
        <v>619</v>
      </c>
      <c r="S50" s="127" t="s">
        <v>9</v>
      </c>
      <c r="T50" s="127" t="s">
        <v>619</v>
      </c>
      <c r="U50" s="145" t="str">
        <f>+HYPERLINK("https://www.gddkia.gov.pl/ankiety/043.pdf","KARTA")</f>
        <v>KARTA</v>
      </c>
    </row>
    <row r="51" spans="1:21" s="3" customFormat="1" ht="35.1" customHeight="1">
      <c r="A51" s="141" t="s">
        <v>684</v>
      </c>
      <c r="B51" s="86" t="s">
        <v>54</v>
      </c>
      <c r="C51" s="86" t="s">
        <v>78</v>
      </c>
      <c r="D51" s="86" t="s">
        <v>38</v>
      </c>
      <c r="E51" s="99" t="s">
        <v>28</v>
      </c>
      <c r="F51" s="84" t="s">
        <v>79</v>
      </c>
      <c r="G51" s="99" t="s">
        <v>58</v>
      </c>
      <c r="H51" s="83" t="s">
        <v>135</v>
      </c>
      <c r="I51" s="77">
        <v>800080014</v>
      </c>
      <c r="J51" s="97" t="s">
        <v>149</v>
      </c>
      <c r="K51" s="83" t="s">
        <v>12</v>
      </c>
      <c r="L51" s="106" t="s">
        <v>12</v>
      </c>
      <c r="M51" s="127" t="s">
        <v>618</v>
      </c>
      <c r="N51" s="127" t="s">
        <v>9</v>
      </c>
      <c r="O51" s="127" t="s">
        <v>619</v>
      </c>
      <c r="P51" s="127" t="s">
        <v>9</v>
      </c>
      <c r="Q51" s="127" t="s">
        <v>618</v>
      </c>
      <c r="R51" s="127" t="s">
        <v>9</v>
      </c>
      <c r="S51" s="127" t="s">
        <v>9</v>
      </c>
      <c r="T51" s="127" t="s">
        <v>9</v>
      </c>
      <c r="U51" s="145" t="str">
        <f>+HYPERLINK("https://www.gddkia.gov.pl/ankiety/044.pdf","KARTA")</f>
        <v>KARTA</v>
      </c>
    </row>
    <row r="52" spans="1:21" s="3" customFormat="1" ht="35.1" customHeight="1">
      <c r="A52" s="141" t="s">
        <v>685</v>
      </c>
      <c r="B52" s="86" t="s">
        <v>54</v>
      </c>
      <c r="C52" s="86" t="s">
        <v>78</v>
      </c>
      <c r="D52" s="86" t="s">
        <v>39</v>
      </c>
      <c r="E52" s="99" t="s">
        <v>28</v>
      </c>
      <c r="F52" s="84" t="s">
        <v>80</v>
      </c>
      <c r="G52" s="99" t="s">
        <v>55</v>
      </c>
      <c r="H52" s="83" t="s">
        <v>135</v>
      </c>
      <c r="I52" s="77">
        <v>800080014</v>
      </c>
      <c r="J52" s="97" t="s">
        <v>149</v>
      </c>
      <c r="K52" s="83" t="s">
        <v>12</v>
      </c>
      <c r="L52" s="106" t="s">
        <v>12</v>
      </c>
      <c r="M52" s="127" t="s">
        <v>618</v>
      </c>
      <c r="N52" s="127" t="s">
        <v>9</v>
      </c>
      <c r="O52" s="127" t="s">
        <v>619</v>
      </c>
      <c r="P52" s="127" t="s">
        <v>9</v>
      </c>
      <c r="Q52" s="127" t="s">
        <v>618</v>
      </c>
      <c r="R52" s="127" t="s">
        <v>9</v>
      </c>
      <c r="S52" s="127" t="s">
        <v>9</v>
      </c>
      <c r="T52" s="127" t="s">
        <v>9</v>
      </c>
      <c r="U52" s="145" t="str">
        <f>+HYPERLINK("https://www.gddkia.gov.pl/ankiety/045.pdf","KARTA")</f>
        <v>KARTA</v>
      </c>
    </row>
    <row r="53" spans="1:21" s="3" customFormat="1" ht="35.1" customHeight="1">
      <c r="A53" s="141" t="s">
        <v>686</v>
      </c>
      <c r="B53" s="86" t="s">
        <v>54</v>
      </c>
      <c r="C53" s="75" t="s">
        <v>107</v>
      </c>
      <c r="D53" s="86" t="s">
        <v>108</v>
      </c>
      <c r="E53" s="99" t="s">
        <v>109</v>
      </c>
      <c r="F53" s="57" t="s">
        <v>110</v>
      </c>
      <c r="G53" s="99" t="s">
        <v>111</v>
      </c>
      <c r="H53" s="83" t="s">
        <v>135</v>
      </c>
      <c r="I53" s="98">
        <v>323631783</v>
      </c>
      <c r="J53" s="97" t="s">
        <v>112</v>
      </c>
      <c r="K53" s="83" t="s">
        <v>12</v>
      </c>
      <c r="L53" s="106" t="s">
        <v>12</v>
      </c>
      <c r="M53" s="127" t="s">
        <v>618</v>
      </c>
      <c r="N53" s="127" t="s">
        <v>9</v>
      </c>
      <c r="O53" s="127" t="s">
        <v>619</v>
      </c>
      <c r="P53" s="127" t="s">
        <v>9</v>
      </c>
      <c r="Q53" s="127" t="s">
        <v>618</v>
      </c>
      <c r="R53" s="127" t="s">
        <v>9</v>
      </c>
      <c r="S53" s="127" t="s">
        <v>9</v>
      </c>
      <c r="T53" s="127" t="s">
        <v>9</v>
      </c>
      <c r="U53" s="145" t="str">
        <f>+HYPERLINK("https://www.gddkia.gov.pl/ankiety/046.pdf","KARTA")</f>
        <v>KARTA</v>
      </c>
    </row>
    <row r="54" spans="1:21" s="3" customFormat="1" ht="35.1" customHeight="1">
      <c r="A54" s="141" t="s">
        <v>687</v>
      </c>
      <c r="B54" s="86" t="s">
        <v>54</v>
      </c>
      <c r="C54" s="75" t="s">
        <v>113</v>
      </c>
      <c r="D54" s="86" t="s">
        <v>114</v>
      </c>
      <c r="E54" s="99" t="s">
        <v>109</v>
      </c>
      <c r="F54" s="57" t="s">
        <v>115</v>
      </c>
      <c r="G54" s="99" t="s">
        <v>111</v>
      </c>
      <c r="H54" s="86" t="s">
        <v>280</v>
      </c>
      <c r="I54" s="98">
        <v>242560295</v>
      </c>
      <c r="J54" s="97" t="s">
        <v>116</v>
      </c>
      <c r="K54" s="83" t="s">
        <v>12</v>
      </c>
      <c r="L54" s="106" t="s">
        <v>12</v>
      </c>
      <c r="M54" s="127" t="s">
        <v>618</v>
      </c>
      <c r="N54" s="127" t="s">
        <v>619</v>
      </c>
      <c r="O54" s="127" t="s">
        <v>619</v>
      </c>
      <c r="P54" s="127" t="s">
        <v>619</v>
      </c>
      <c r="Q54" s="127" t="s">
        <v>618</v>
      </c>
      <c r="R54" s="127" t="s">
        <v>619</v>
      </c>
      <c r="S54" s="127" t="s">
        <v>9</v>
      </c>
      <c r="T54" s="127" t="s">
        <v>619</v>
      </c>
      <c r="U54" s="145" t="str">
        <f>+HYPERLINK("https://www.gddkia.gov.pl/ankiety/047.pdf","KARTA")</f>
        <v>KARTA</v>
      </c>
    </row>
    <row r="55" spans="1:21" s="3" customFormat="1" ht="35.1" customHeight="1">
      <c r="A55" s="141" t="s">
        <v>688</v>
      </c>
      <c r="B55" s="86" t="s">
        <v>54</v>
      </c>
      <c r="C55" s="75" t="s">
        <v>107</v>
      </c>
      <c r="D55" s="86" t="s">
        <v>117</v>
      </c>
      <c r="E55" s="99" t="s">
        <v>109</v>
      </c>
      <c r="F55" s="57" t="s">
        <v>118</v>
      </c>
      <c r="G55" s="99" t="s">
        <v>56</v>
      </c>
      <c r="H55" s="86" t="s">
        <v>256</v>
      </c>
      <c r="I55" s="87" t="s">
        <v>363</v>
      </c>
      <c r="J55" s="86" t="s">
        <v>257</v>
      </c>
      <c r="K55" s="83" t="s">
        <v>12</v>
      </c>
      <c r="L55" s="106" t="s">
        <v>12</v>
      </c>
      <c r="M55" s="127" t="s">
        <v>618</v>
      </c>
      <c r="N55" s="127" t="s">
        <v>619</v>
      </c>
      <c r="O55" s="127" t="s">
        <v>619</v>
      </c>
      <c r="P55" s="127" t="s">
        <v>619</v>
      </c>
      <c r="Q55" s="127" t="s">
        <v>618</v>
      </c>
      <c r="R55" s="127" t="s">
        <v>619</v>
      </c>
      <c r="S55" s="127" t="s">
        <v>9</v>
      </c>
      <c r="T55" s="127" t="s">
        <v>619</v>
      </c>
      <c r="U55" s="145" t="str">
        <f>+HYPERLINK("https://www.gddkia.gov.pl/ankiety/048.pdf","KARTA")</f>
        <v>KARTA</v>
      </c>
    </row>
    <row r="56" spans="1:21" s="3" customFormat="1" ht="35.1" customHeight="1">
      <c r="A56" s="141" t="s">
        <v>689</v>
      </c>
      <c r="B56" s="86" t="s">
        <v>54</v>
      </c>
      <c r="C56" s="75" t="s">
        <v>113</v>
      </c>
      <c r="D56" s="86" t="s">
        <v>114</v>
      </c>
      <c r="E56" s="99" t="s">
        <v>109</v>
      </c>
      <c r="F56" s="59" t="s">
        <v>119</v>
      </c>
      <c r="G56" s="99" t="s">
        <v>56</v>
      </c>
      <c r="H56" s="86" t="s">
        <v>279</v>
      </c>
      <c r="I56" s="98">
        <v>323266920</v>
      </c>
      <c r="J56" s="97" t="s">
        <v>120</v>
      </c>
      <c r="K56" s="83" t="s">
        <v>12</v>
      </c>
      <c r="L56" s="106" t="s">
        <v>12</v>
      </c>
      <c r="M56" s="127" t="s">
        <v>618</v>
      </c>
      <c r="N56" s="127" t="s">
        <v>9</v>
      </c>
      <c r="O56" s="127" t="s">
        <v>619</v>
      </c>
      <c r="P56" s="127" t="s">
        <v>9</v>
      </c>
      <c r="Q56" s="127" t="s">
        <v>618</v>
      </c>
      <c r="R56" s="127" t="s">
        <v>9</v>
      </c>
      <c r="S56" s="127" t="s">
        <v>9</v>
      </c>
      <c r="T56" s="127" t="s">
        <v>9</v>
      </c>
      <c r="U56" s="145" t="str">
        <f>+HYPERLINK("https://www.gddkia.gov.pl/ankiety/049.pdf","KARTA")</f>
        <v>KARTA</v>
      </c>
    </row>
    <row r="57" spans="1:21" s="74" customFormat="1" ht="35.1" customHeight="1">
      <c r="A57" s="141" t="s">
        <v>690</v>
      </c>
      <c r="B57" s="86" t="s">
        <v>559</v>
      </c>
      <c r="C57" s="86" t="s">
        <v>560</v>
      </c>
      <c r="D57" s="86" t="s">
        <v>561</v>
      </c>
      <c r="E57" s="99" t="s">
        <v>28</v>
      </c>
      <c r="F57" s="84" t="s">
        <v>562</v>
      </c>
      <c r="G57" s="99" t="s">
        <v>55</v>
      </c>
      <c r="H57" s="86" t="s">
        <v>280</v>
      </c>
      <c r="I57" s="87">
        <v>801167536</v>
      </c>
      <c r="J57" s="97" t="s">
        <v>81</v>
      </c>
      <c r="K57" s="83" t="s">
        <v>11</v>
      </c>
      <c r="L57" s="122" t="s">
        <v>12</v>
      </c>
      <c r="M57" s="127" t="s">
        <v>618</v>
      </c>
      <c r="N57" s="127" t="s">
        <v>618</v>
      </c>
      <c r="O57" s="127" t="s">
        <v>9</v>
      </c>
      <c r="P57" s="127" t="s">
        <v>619</v>
      </c>
      <c r="Q57" s="127" t="s">
        <v>9</v>
      </c>
      <c r="R57" s="127" t="s">
        <v>619</v>
      </c>
      <c r="S57" s="127" t="s">
        <v>9</v>
      </c>
      <c r="T57" s="127" t="s">
        <v>619</v>
      </c>
      <c r="U57" s="145" t="str">
        <f>+HYPERLINK("https://www.gddkia.gov.pl/ankiety/050.pdf","KARTA")</f>
        <v>KARTA</v>
      </c>
    </row>
    <row r="58" spans="1:21" s="74" customFormat="1" ht="35.1" customHeight="1">
      <c r="A58" s="141" t="s">
        <v>691</v>
      </c>
      <c r="B58" s="86" t="s">
        <v>559</v>
      </c>
      <c r="C58" s="86" t="s">
        <v>563</v>
      </c>
      <c r="D58" s="86" t="s">
        <v>564</v>
      </c>
      <c r="E58" s="99" t="s">
        <v>28</v>
      </c>
      <c r="F58" s="84" t="s">
        <v>565</v>
      </c>
      <c r="G58" s="99" t="s">
        <v>54</v>
      </c>
      <c r="H58" s="86" t="s">
        <v>280</v>
      </c>
      <c r="I58" s="87">
        <v>801167536</v>
      </c>
      <c r="J58" s="97" t="s">
        <v>81</v>
      </c>
      <c r="K58" s="83" t="s">
        <v>11</v>
      </c>
      <c r="L58" s="122" t="s">
        <v>12</v>
      </c>
      <c r="M58" s="127" t="s">
        <v>618</v>
      </c>
      <c r="N58" s="127" t="s">
        <v>618</v>
      </c>
      <c r="O58" s="127" t="s">
        <v>9</v>
      </c>
      <c r="P58" s="127" t="s">
        <v>619</v>
      </c>
      <c r="Q58" s="127" t="s">
        <v>9</v>
      </c>
      <c r="R58" s="127" t="s">
        <v>619</v>
      </c>
      <c r="S58" s="127" t="s">
        <v>9</v>
      </c>
      <c r="T58" s="127" t="s">
        <v>619</v>
      </c>
      <c r="U58" s="145" t="str">
        <f>+HYPERLINK("https://www.gddkia.gov.pl/ankiety/051.pdf","KARTA")</f>
        <v>KARTA</v>
      </c>
    </row>
    <row r="59" spans="1:21" s="9" customFormat="1" ht="35.1" customHeight="1">
      <c r="A59" s="141" t="s">
        <v>692</v>
      </c>
      <c r="B59" s="86" t="s">
        <v>55</v>
      </c>
      <c r="C59" s="86" t="s">
        <v>61</v>
      </c>
      <c r="D59" s="86" t="s">
        <v>40</v>
      </c>
      <c r="E59" s="99" t="s">
        <v>28</v>
      </c>
      <c r="F59" s="84" t="s">
        <v>285</v>
      </c>
      <c r="G59" s="99" t="s">
        <v>55</v>
      </c>
      <c r="H59" s="86" t="s">
        <v>256</v>
      </c>
      <c r="I59" s="98">
        <v>801114747</v>
      </c>
      <c r="J59" s="97" t="s">
        <v>257</v>
      </c>
      <c r="K59" s="83" t="s">
        <v>12</v>
      </c>
      <c r="L59" s="122" t="s">
        <v>12</v>
      </c>
      <c r="M59" s="127" t="s">
        <v>618</v>
      </c>
      <c r="N59" s="127" t="s">
        <v>619</v>
      </c>
      <c r="O59" s="127" t="s">
        <v>619</v>
      </c>
      <c r="P59" s="127" t="s">
        <v>619</v>
      </c>
      <c r="Q59" s="127" t="s">
        <v>618</v>
      </c>
      <c r="R59" s="127" t="s">
        <v>619</v>
      </c>
      <c r="S59" s="127" t="s">
        <v>9</v>
      </c>
      <c r="T59" s="127" t="s">
        <v>619</v>
      </c>
      <c r="U59" s="146" t="str">
        <f>+HYPERLINK("https://www.gddkia.gov.pl/ankiety/052.pdf","KARTA")</f>
        <v>KARTA</v>
      </c>
    </row>
    <row r="60" spans="1:21" s="9" customFormat="1" ht="35.1" customHeight="1">
      <c r="A60" s="141" t="s">
        <v>693</v>
      </c>
      <c r="B60" s="86" t="s">
        <v>55</v>
      </c>
      <c r="C60" s="86" t="s">
        <v>61</v>
      </c>
      <c r="D60" s="86" t="s">
        <v>41</v>
      </c>
      <c r="E60" s="99" t="s">
        <v>28</v>
      </c>
      <c r="F60" s="84" t="s">
        <v>286</v>
      </c>
      <c r="G60" s="99" t="s">
        <v>122</v>
      </c>
      <c r="H60" s="86" t="s">
        <v>256</v>
      </c>
      <c r="I60" s="98">
        <v>801114747</v>
      </c>
      <c r="J60" s="97" t="s">
        <v>257</v>
      </c>
      <c r="K60" s="83" t="s">
        <v>12</v>
      </c>
      <c r="L60" s="122" t="s">
        <v>12</v>
      </c>
      <c r="M60" s="127" t="s">
        <v>618</v>
      </c>
      <c r="N60" s="127" t="s">
        <v>619</v>
      </c>
      <c r="O60" s="127" t="s">
        <v>619</v>
      </c>
      <c r="P60" s="127" t="s">
        <v>619</v>
      </c>
      <c r="Q60" s="127" t="s">
        <v>618</v>
      </c>
      <c r="R60" s="127" t="s">
        <v>619</v>
      </c>
      <c r="S60" s="127" t="s">
        <v>9</v>
      </c>
      <c r="T60" s="127" t="s">
        <v>619</v>
      </c>
      <c r="U60" s="146" t="str">
        <f>+HYPERLINK("https://www.gddkia.gov.pl/ankiety/053.pdf","KARTA")</f>
        <v>KARTA</v>
      </c>
    </row>
    <row r="61" spans="1:21" s="9" customFormat="1" ht="35.1" customHeight="1">
      <c r="A61" s="141" t="s">
        <v>694</v>
      </c>
      <c r="B61" s="86" t="s">
        <v>55</v>
      </c>
      <c r="C61" s="86" t="s">
        <v>60</v>
      </c>
      <c r="D61" s="86" t="s">
        <v>42</v>
      </c>
      <c r="E61" s="99" t="s">
        <v>28</v>
      </c>
      <c r="F61" s="84" t="s">
        <v>287</v>
      </c>
      <c r="G61" s="99" t="s">
        <v>55</v>
      </c>
      <c r="H61" s="86" t="s">
        <v>76</v>
      </c>
      <c r="I61" s="98" t="s">
        <v>284</v>
      </c>
      <c r="J61" s="97" t="s">
        <v>77</v>
      </c>
      <c r="K61" s="83" t="s">
        <v>12</v>
      </c>
      <c r="L61" s="122" t="s">
        <v>12</v>
      </c>
      <c r="M61" s="127" t="s">
        <v>618</v>
      </c>
      <c r="N61" s="127" t="s">
        <v>618</v>
      </c>
      <c r="O61" s="127" t="s">
        <v>619</v>
      </c>
      <c r="P61" s="127" t="s">
        <v>619</v>
      </c>
      <c r="Q61" s="127" t="s">
        <v>618</v>
      </c>
      <c r="R61" s="127" t="s">
        <v>619</v>
      </c>
      <c r="S61" s="127" t="s">
        <v>9</v>
      </c>
      <c r="T61" s="127" t="s">
        <v>619</v>
      </c>
      <c r="U61" s="146" t="str">
        <f>+HYPERLINK("https://www.gddkia.gov.pl/ankiety/054.pdf","KARTA")</f>
        <v>KARTA</v>
      </c>
    </row>
    <row r="62" spans="1:21" s="104" customFormat="1" ht="35.1" customHeight="1">
      <c r="A62" s="141" t="s">
        <v>695</v>
      </c>
      <c r="B62" s="61" t="s">
        <v>55</v>
      </c>
      <c r="C62" s="61" t="s">
        <v>60</v>
      </c>
      <c r="D62" s="61" t="s">
        <v>498</v>
      </c>
      <c r="E62" s="89" t="s">
        <v>28</v>
      </c>
      <c r="F62" s="62" t="s">
        <v>288</v>
      </c>
      <c r="G62" s="89" t="s">
        <v>122</v>
      </c>
      <c r="H62" s="61" t="s">
        <v>76</v>
      </c>
      <c r="I62" s="90" t="s">
        <v>284</v>
      </c>
      <c r="J62" s="93" t="s">
        <v>77</v>
      </c>
      <c r="K62" s="95" t="s">
        <v>12</v>
      </c>
      <c r="L62" s="122" t="s">
        <v>12</v>
      </c>
      <c r="M62" s="127" t="s">
        <v>618</v>
      </c>
      <c r="N62" s="127" t="s">
        <v>618</v>
      </c>
      <c r="O62" s="127" t="s">
        <v>619</v>
      </c>
      <c r="P62" s="127" t="s">
        <v>619</v>
      </c>
      <c r="Q62" s="127" t="s">
        <v>618</v>
      </c>
      <c r="R62" s="127" t="s">
        <v>619</v>
      </c>
      <c r="S62" s="127" t="s">
        <v>9</v>
      </c>
      <c r="T62" s="127" t="s">
        <v>619</v>
      </c>
      <c r="U62" s="146" t="str">
        <f>+HYPERLINK("https://www.gddkia.gov.pl/ankiety/055.pdf","KARTA")</f>
        <v>KARTA</v>
      </c>
    </row>
    <row r="63" spans="1:21" s="9" customFormat="1" ht="35.1" customHeight="1">
      <c r="A63" s="141" t="s">
        <v>696</v>
      </c>
      <c r="B63" s="86" t="s">
        <v>55</v>
      </c>
      <c r="C63" s="86" t="s">
        <v>123</v>
      </c>
      <c r="D63" s="86" t="s">
        <v>124</v>
      </c>
      <c r="E63" s="99" t="s">
        <v>28</v>
      </c>
      <c r="F63" s="84" t="s">
        <v>129</v>
      </c>
      <c r="G63" s="99" t="s">
        <v>122</v>
      </c>
      <c r="H63" s="86" t="s">
        <v>125</v>
      </c>
      <c r="I63" s="98">
        <v>122855057</v>
      </c>
      <c r="J63" s="97" t="s">
        <v>126</v>
      </c>
      <c r="K63" s="83" t="s">
        <v>12</v>
      </c>
      <c r="L63" s="122" t="s">
        <v>12</v>
      </c>
      <c r="M63" s="127" t="s">
        <v>618</v>
      </c>
      <c r="N63" s="127" t="s">
        <v>618</v>
      </c>
      <c r="O63" s="127" t="s">
        <v>620</v>
      </c>
      <c r="P63" s="127" t="s">
        <v>620</v>
      </c>
      <c r="Q63" s="127" t="s">
        <v>620</v>
      </c>
      <c r="R63" s="127" t="s">
        <v>620</v>
      </c>
      <c r="S63" s="127" t="s">
        <v>620</v>
      </c>
      <c r="T63" s="127" t="s">
        <v>620</v>
      </c>
      <c r="U63" s="146" t="str">
        <f>+HYPERLINK("https://www.gddkia.gov.pl/ankiety/056.pdf","KARTA")</f>
        <v>KARTA</v>
      </c>
    </row>
    <row r="64" spans="1:21" s="9" customFormat="1" ht="35.1" customHeight="1">
      <c r="A64" s="141" t="s">
        <v>697</v>
      </c>
      <c r="B64" s="86" t="s">
        <v>55</v>
      </c>
      <c r="C64" s="86" t="s">
        <v>127</v>
      </c>
      <c r="D64" s="86" t="s">
        <v>128</v>
      </c>
      <c r="E64" s="99" t="s">
        <v>28</v>
      </c>
      <c r="F64" s="84" t="s">
        <v>129</v>
      </c>
      <c r="G64" s="99" t="s">
        <v>55</v>
      </c>
      <c r="H64" s="86" t="s">
        <v>125</v>
      </c>
      <c r="I64" s="98">
        <v>122855057</v>
      </c>
      <c r="J64" s="97" t="s">
        <v>126</v>
      </c>
      <c r="K64" s="83" t="s">
        <v>12</v>
      </c>
      <c r="L64" s="122" t="s">
        <v>12</v>
      </c>
      <c r="M64" s="127" t="s">
        <v>618</v>
      </c>
      <c r="N64" s="127" t="s">
        <v>618</v>
      </c>
      <c r="O64" s="127" t="s">
        <v>620</v>
      </c>
      <c r="P64" s="127" t="s">
        <v>620</v>
      </c>
      <c r="Q64" s="127" t="s">
        <v>620</v>
      </c>
      <c r="R64" s="127" t="s">
        <v>620</v>
      </c>
      <c r="S64" s="127" t="s">
        <v>620</v>
      </c>
      <c r="T64" s="127" t="s">
        <v>620</v>
      </c>
      <c r="U64" s="146" t="str">
        <f>+HYPERLINK("https://www.gddkia.gov.pl/ankiety/057.pdf","KARTA")</f>
        <v>KARTA</v>
      </c>
    </row>
    <row r="65" spans="1:21" s="9" customFormat="1" ht="35.1" customHeight="1">
      <c r="A65" s="141" t="s">
        <v>698</v>
      </c>
      <c r="B65" s="66" t="s">
        <v>55</v>
      </c>
      <c r="C65" s="66" t="s">
        <v>130</v>
      </c>
      <c r="D65" s="66" t="s">
        <v>131</v>
      </c>
      <c r="E65" s="108" t="s">
        <v>28</v>
      </c>
      <c r="F65" s="107" t="s">
        <v>289</v>
      </c>
      <c r="G65" s="108" t="s">
        <v>122</v>
      </c>
      <c r="H65" s="86" t="s">
        <v>132</v>
      </c>
      <c r="I65" s="98">
        <v>146217474</v>
      </c>
      <c r="J65" s="86" t="s">
        <v>133</v>
      </c>
      <c r="K65" s="122" t="s">
        <v>12</v>
      </c>
      <c r="L65" s="122" t="s">
        <v>12</v>
      </c>
      <c r="M65" s="127" t="s">
        <v>618</v>
      </c>
      <c r="N65" s="127" t="s">
        <v>618</v>
      </c>
      <c r="O65" s="127" t="s">
        <v>620</v>
      </c>
      <c r="P65" s="127" t="s">
        <v>620</v>
      </c>
      <c r="Q65" s="127" t="s">
        <v>620</v>
      </c>
      <c r="R65" s="127" t="s">
        <v>620</v>
      </c>
      <c r="S65" s="127" t="s">
        <v>620</v>
      </c>
      <c r="T65" s="127" t="s">
        <v>620</v>
      </c>
      <c r="U65" s="146" t="str">
        <f>+HYPERLINK("https://www.gddkia.gov.pl/ankiety/058.pdf","KARTA")</f>
        <v>KARTA</v>
      </c>
    </row>
    <row r="66" spans="1:21" s="9" customFormat="1" ht="35.1" customHeight="1">
      <c r="A66" s="141" t="s">
        <v>699</v>
      </c>
      <c r="B66" s="66" t="s">
        <v>55</v>
      </c>
      <c r="C66" s="66" t="s">
        <v>130</v>
      </c>
      <c r="D66" s="66" t="s">
        <v>134</v>
      </c>
      <c r="E66" s="108" t="s">
        <v>28</v>
      </c>
      <c r="F66" s="107" t="s">
        <v>290</v>
      </c>
      <c r="G66" s="108" t="s">
        <v>55</v>
      </c>
      <c r="H66" s="86" t="s">
        <v>132</v>
      </c>
      <c r="I66" s="98">
        <v>146217474</v>
      </c>
      <c r="J66" s="86" t="s">
        <v>133</v>
      </c>
      <c r="K66" s="122" t="s">
        <v>12</v>
      </c>
      <c r="L66" s="122" t="s">
        <v>12</v>
      </c>
      <c r="M66" s="127" t="s">
        <v>618</v>
      </c>
      <c r="N66" s="127" t="s">
        <v>618</v>
      </c>
      <c r="O66" s="127" t="s">
        <v>620</v>
      </c>
      <c r="P66" s="127" t="s">
        <v>620</v>
      </c>
      <c r="Q66" s="127" t="s">
        <v>620</v>
      </c>
      <c r="R66" s="127" t="s">
        <v>620</v>
      </c>
      <c r="S66" s="127" t="s">
        <v>620</v>
      </c>
      <c r="T66" s="127" t="s">
        <v>620</v>
      </c>
      <c r="U66" s="146" t="str">
        <f>+HYPERLINK("https://www.gddkia.gov.pl/ankiety/059.pdf","KARTA")</f>
        <v>KARTA</v>
      </c>
    </row>
    <row r="67" spans="1:21" s="58" customFormat="1" ht="35.1" customHeight="1">
      <c r="A67" s="141" t="s">
        <v>700</v>
      </c>
      <c r="B67" s="109" t="s">
        <v>453</v>
      </c>
      <c r="C67" s="109" t="s">
        <v>454</v>
      </c>
      <c r="D67" s="109" t="s">
        <v>455</v>
      </c>
      <c r="E67" s="108" t="s">
        <v>456</v>
      </c>
      <c r="F67" s="107" t="s">
        <v>457</v>
      </c>
      <c r="G67" s="108" t="s">
        <v>57</v>
      </c>
      <c r="H67" s="86" t="s">
        <v>256</v>
      </c>
      <c r="I67" s="98">
        <v>801114747</v>
      </c>
      <c r="J67" s="86" t="s">
        <v>257</v>
      </c>
      <c r="K67" s="122" t="s">
        <v>12</v>
      </c>
      <c r="L67" s="122" t="s">
        <v>12</v>
      </c>
      <c r="M67" s="127" t="s">
        <v>618</v>
      </c>
      <c r="N67" s="127" t="s">
        <v>619</v>
      </c>
      <c r="O67" s="127" t="s">
        <v>619</v>
      </c>
      <c r="P67" s="127" t="s">
        <v>619</v>
      </c>
      <c r="Q67" s="127" t="s">
        <v>618</v>
      </c>
      <c r="R67" s="127" t="s">
        <v>619</v>
      </c>
      <c r="S67" s="127" t="s">
        <v>9</v>
      </c>
      <c r="T67" s="127" t="s">
        <v>619</v>
      </c>
      <c r="U67" s="146" t="str">
        <f>+HYPERLINK("https://www.gddkia.gov.pl/ankiety/060.pdf","KARTA")</f>
        <v>KARTA</v>
      </c>
    </row>
    <row r="68" spans="1:21" s="58" customFormat="1" ht="35.1" customHeight="1">
      <c r="A68" s="141" t="s">
        <v>701</v>
      </c>
      <c r="B68" s="109" t="s">
        <v>453</v>
      </c>
      <c r="C68" s="109" t="s">
        <v>454</v>
      </c>
      <c r="D68" s="109" t="s">
        <v>458</v>
      </c>
      <c r="E68" s="108" t="s">
        <v>456</v>
      </c>
      <c r="F68" s="107" t="s">
        <v>459</v>
      </c>
      <c r="G68" s="108" t="s">
        <v>453</v>
      </c>
      <c r="H68" s="86" t="s">
        <v>256</v>
      </c>
      <c r="I68" s="98">
        <v>801114747</v>
      </c>
      <c r="J68" s="86" t="s">
        <v>257</v>
      </c>
      <c r="K68" s="122" t="s">
        <v>12</v>
      </c>
      <c r="L68" s="122" t="s">
        <v>12</v>
      </c>
      <c r="M68" s="127" t="s">
        <v>618</v>
      </c>
      <c r="N68" s="127" t="s">
        <v>619</v>
      </c>
      <c r="O68" s="127" t="s">
        <v>619</v>
      </c>
      <c r="P68" s="127" t="s">
        <v>619</v>
      </c>
      <c r="Q68" s="127" t="s">
        <v>618</v>
      </c>
      <c r="R68" s="127" t="s">
        <v>619</v>
      </c>
      <c r="S68" s="127" t="s">
        <v>9</v>
      </c>
      <c r="T68" s="127" t="s">
        <v>619</v>
      </c>
      <c r="U68" s="146" t="str">
        <f>+HYPERLINK("https://www.gddkia.gov.pl/ankiety/061.pdf","KARTA")</f>
        <v>KARTA</v>
      </c>
    </row>
    <row r="69" spans="1:21" s="9" customFormat="1" ht="35.1" customHeight="1">
      <c r="A69" s="141" t="s">
        <v>702</v>
      </c>
      <c r="B69" s="86" t="s">
        <v>56</v>
      </c>
      <c r="C69" s="86" t="s">
        <v>460</v>
      </c>
      <c r="D69" s="86" t="s">
        <v>461</v>
      </c>
      <c r="E69" s="99" t="s">
        <v>10</v>
      </c>
      <c r="F69" s="84" t="s">
        <v>462</v>
      </c>
      <c r="G69" s="99" t="s">
        <v>54</v>
      </c>
      <c r="H69" s="86" t="s">
        <v>76</v>
      </c>
      <c r="I69" s="98" t="s">
        <v>284</v>
      </c>
      <c r="J69" s="97" t="s">
        <v>77</v>
      </c>
      <c r="K69" s="83" t="s">
        <v>12</v>
      </c>
      <c r="L69" s="83" t="s">
        <v>12</v>
      </c>
      <c r="M69" s="127" t="s">
        <v>618</v>
      </c>
      <c r="N69" s="127" t="s">
        <v>618</v>
      </c>
      <c r="O69" s="127" t="s">
        <v>619</v>
      </c>
      <c r="P69" s="127" t="s">
        <v>618</v>
      </c>
      <c r="Q69" s="127" t="s">
        <v>618</v>
      </c>
      <c r="R69" s="127" t="s">
        <v>619</v>
      </c>
      <c r="S69" s="127" t="s">
        <v>9</v>
      </c>
      <c r="T69" s="127" t="s">
        <v>618</v>
      </c>
      <c r="U69" s="146" t="str">
        <f>+HYPERLINK("https://www.gddkia.gov.pl/ankiety/062.pdf","KARTA")</f>
        <v>KARTA</v>
      </c>
    </row>
    <row r="70" spans="1:21" s="9" customFormat="1" ht="35.1" customHeight="1">
      <c r="A70" s="141" t="s">
        <v>703</v>
      </c>
      <c r="B70" s="86" t="s">
        <v>56</v>
      </c>
      <c r="C70" s="86" t="s">
        <v>460</v>
      </c>
      <c r="D70" s="86" t="s">
        <v>463</v>
      </c>
      <c r="E70" s="99" t="s">
        <v>10</v>
      </c>
      <c r="F70" s="84" t="s">
        <v>462</v>
      </c>
      <c r="G70" s="99" t="s">
        <v>68</v>
      </c>
      <c r="H70" s="86" t="s">
        <v>76</v>
      </c>
      <c r="I70" s="98" t="s">
        <v>284</v>
      </c>
      <c r="J70" s="97" t="s">
        <v>77</v>
      </c>
      <c r="K70" s="83" t="s">
        <v>12</v>
      </c>
      <c r="L70" s="83" t="s">
        <v>12</v>
      </c>
      <c r="M70" s="127" t="s">
        <v>618</v>
      </c>
      <c r="N70" s="127" t="s">
        <v>618</v>
      </c>
      <c r="O70" s="127" t="s">
        <v>619</v>
      </c>
      <c r="P70" s="127" t="s">
        <v>618</v>
      </c>
      <c r="Q70" s="127" t="s">
        <v>618</v>
      </c>
      <c r="R70" s="127" t="s">
        <v>619</v>
      </c>
      <c r="S70" s="127" t="s">
        <v>9</v>
      </c>
      <c r="T70" s="127" t="s">
        <v>618</v>
      </c>
      <c r="U70" s="146" t="str">
        <f>+HYPERLINK("https://www.gddkia.gov.pl/ankiety/063.pdf","KARTA")</f>
        <v>KARTA</v>
      </c>
    </row>
    <row r="71" spans="1:21" s="9" customFormat="1" ht="35.1" customHeight="1">
      <c r="A71" s="141" t="s">
        <v>704</v>
      </c>
      <c r="B71" s="86" t="s">
        <v>56</v>
      </c>
      <c r="C71" s="86" t="s">
        <v>464</v>
      </c>
      <c r="D71" s="86" t="s">
        <v>465</v>
      </c>
      <c r="E71" s="99" t="s">
        <v>10</v>
      </c>
      <c r="F71" s="84" t="s">
        <v>466</v>
      </c>
      <c r="G71" s="99" t="s">
        <v>54</v>
      </c>
      <c r="H71" s="83" t="s">
        <v>136</v>
      </c>
      <c r="I71" s="94" t="s">
        <v>281</v>
      </c>
      <c r="J71" s="83" t="s">
        <v>73</v>
      </c>
      <c r="K71" s="83" t="s">
        <v>12</v>
      </c>
      <c r="L71" s="83" t="s">
        <v>12</v>
      </c>
      <c r="M71" s="127" t="s">
        <v>618</v>
      </c>
      <c r="N71" s="127" t="s">
        <v>618</v>
      </c>
      <c r="O71" s="127" t="s">
        <v>620</v>
      </c>
      <c r="P71" s="127" t="s">
        <v>620</v>
      </c>
      <c r="Q71" s="127" t="s">
        <v>620</v>
      </c>
      <c r="R71" s="127" t="s">
        <v>620</v>
      </c>
      <c r="S71" s="127" t="s">
        <v>620</v>
      </c>
      <c r="T71" s="127" t="s">
        <v>620</v>
      </c>
      <c r="U71" s="146" t="str">
        <f>+HYPERLINK("https://www.gddkia.gov.pl/ankiety/064.pdf","KARTA")</f>
        <v>KARTA</v>
      </c>
    </row>
    <row r="72" spans="1:21" s="9" customFormat="1" ht="35.1" customHeight="1">
      <c r="A72" s="141" t="s">
        <v>705</v>
      </c>
      <c r="B72" s="86" t="s">
        <v>56</v>
      </c>
      <c r="C72" s="86" t="s">
        <v>464</v>
      </c>
      <c r="D72" s="86" t="s">
        <v>467</v>
      </c>
      <c r="E72" s="99" t="s">
        <v>10</v>
      </c>
      <c r="F72" s="84" t="s">
        <v>468</v>
      </c>
      <c r="G72" s="99" t="s">
        <v>68</v>
      </c>
      <c r="H72" s="83" t="s">
        <v>136</v>
      </c>
      <c r="I72" s="94" t="s">
        <v>281</v>
      </c>
      <c r="J72" s="83" t="s">
        <v>73</v>
      </c>
      <c r="K72" s="83" t="s">
        <v>12</v>
      </c>
      <c r="L72" s="83" t="s">
        <v>12</v>
      </c>
      <c r="M72" s="127" t="s">
        <v>618</v>
      </c>
      <c r="N72" s="127" t="s">
        <v>618</v>
      </c>
      <c r="O72" s="127" t="s">
        <v>620</v>
      </c>
      <c r="P72" s="127" t="s">
        <v>620</v>
      </c>
      <c r="Q72" s="127" t="s">
        <v>620</v>
      </c>
      <c r="R72" s="127" t="s">
        <v>620</v>
      </c>
      <c r="S72" s="127" t="s">
        <v>620</v>
      </c>
      <c r="T72" s="127" t="s">
        <v>620</v>
      </c>
      <c r="U72" s="146" t="str">
        <f>+HYPERLINK("https://www.gddkia.gov.pl/ankiety/065.pdf","KARTA")</f>
        <v>KARTA</v>
      </c>
    </row>
    <row r="73" spans="1:21" s="58" customFormat="1" ht="35.1" customHeight="1">
      <c r="A73" s="141" t="s">
        <v>706</v>
      </c>
      <c r="B73" s="86" t="s">
        <v>56</v>
      </c>
      <c r="C73" s="86" t="s">
        <v>469</v>
      </c>
      <c r="D73" s="86" t="s">
        <v>470</v>
      </c>
      <c r="E73" s="99" t="s">
        <v>10</v>
      </c>
      <c r="F73" s="84" t="s">
        <v>471</v>
      </c>
      <c r="G73" s="99" t="s">
        <v>68</v>
      </c>
      <c r="H73" s="83" t="s">
        <v>136</v>
      </c>
      <c r="I73" s="94" t="s">
        <v>472</v>
      </c>
      <c r="J73" s="83" t="s">
        <v>73</v>
      </c>
      <c r="K73" s="83" t="s">
        <v>12</v>
      </c>
      <c r="L73" s="83" t="s">
        <v>12</v>
      </c>
      <c r="M73" s="127" t="s">
        <v>618</v>
      </c>
      <c r="N73" s="127" t="s">
        <v>618</v>
      </c>
      <c r="O73" s="127" t="s">
        <v>620</v>
      </c>
      <c r="P73" s="127" t="s">
        <v>620</v>
      </c>
      <c r="Q73" s="127" t="s">
        <v>620</v>
      </c>
      <c r="R73" s="127" t="s">
        <v>620</v>
      </c>
      <c r="S73" s="127" t="s">
        <v>620</v>
      </c>
      <c r="T73" s="127" t="s">
        <v>620</v>
      </c>
      <c r="U73" s="146" t="str">
        <f>+HYPERLINK("https://www.gddkia.gov.pl/ankiety/066.pdf","KARTA")</f>
        <v>KARTA</v>
      </c>
    </row>
    <row r="74" spans="1:21" s="58" customFormat="1" ht="35.1" customHeight="1">
      <c r="A74" s="141" t="s">
        <v>707</v>
      </c>
      <c r="B74" s="86" t="s">
        <v>56</v>
      </c>
      <c r="C74" s="86" t="s">
        <v>469</v>
      </c>
      <c r="D74" s="86" t="s">
        <v>473</v>
      </c>
      <c r="E74" s="99" t="s">
        <v>10</v>
      </c>
      <c r="F74" s="84" t="s">
        <v>471</v>
      </c>
      <c r="G74" s="99" t="s">
        <v>54</v>
      </c>
      <c r="H74" s="83" t="s">
        <v>136</v>
      </c>
      <c r="I74" s="94" t="s">
        <v>474</v>
      </c>
      <c r="J74" s="83" t="s">
        <v>73</v>
      </c>
      <c r="K74" s="83" t="s">
        <v>12</v>
      </c>
      <c r="L74" s="83" t="s">
        <v>12</v>
      </c>
      <c r="M74" s="127" t="s">
        <v>618</v>
      </c>
      <c r="N74" s="127" t="s">
        <v>618</v>
      </c>
      <c r="O74" s="127" t="s">
        <v>620</v>
      </c>
      <c r="P74" s="127" t="s">
        <v>620</v>
      </c>
      <c r="Q74" s="127" t="s">
        <v>620</v>
      </c>
      <c r="R74" s="127" t="s">
        <v>620</v>
      </c>
      <c r="S74" s="127" t="s">
        <v>620</v>
      </c>
      <c r="T74" s="127" t="s">
        <v>620</v>
      </c>
      <c r="U74" s="146" t="str">
        <f>+HYPERLINK("https://www.gddkia.gov.pl/ankiety/067.pdf","KARTA")</f>
        <v>KARTA</v>
      </c>
    </row>
    <row r="75" spans="1:21" s="58" customFormat="1" ht="35.1" customHeight="1">
      <c r="A75" s="141" t="s">
        <v>708</v>
      </c>
      <c r="B75" s="86" t="s">
        <v>56</v>
      </c>
      <c r="C75" s="86" t="s">
        <v>475</v>
      </c>
      <c r="D75" s="86" t="s">
        <v>476</v>
      </c>
      <c r="E75" s="99" t="s">
        <v>10</v>
      </c>
      <c r="F75" s="84" t="s">
        <v>477</v>
      </c>
      <c r="G75" s="99" t="s">
        <v>68</v>
      </c>
      <c r="H75" s="86" t="s">
        <v>280</v>
      </c>
      <c r="I75" s="87">
        <v>801167536</v>
      </c>
      <c r="J75" s="97" t="s">
        <v>81</v>
      </c>
      <c r="K75" s="83" t="s">
        <v>12</v>
      </c>
      <c r="L75" s="83" t="s">
        <v>12</v>
      </c>
      <c r="M75" s="127" t="s">
        <v>618</v>
      </c>
      <c r="N75" s="127" t="s">
        <v>618</v>
      </c>
      <c r="O75" s="127" t="s">
        <v>619</v>
      </c>
      <c r="P75" s="127" t="s">
        <v>618</v>
      </c>
      <c r="Q75" s="127" t="s">
        <v>618</v>
      </c>
      <c r="R75" s="127" t="s">
        <v>9</v>
      </c>
      <c r="S75" s="127" t="s">
        <v>9</v>
      </c>
      <c r="T75" s="127" t="s">
        <v>9</v>
      </c>
      <c r="U75" s="146" t="str">
        <f>+HYPERLINK("https://www.gddkia.gov.pl/ankiety/068.pdf","KARTA")</f>
        <v>KARTA</v>
      </c>
    </row>
    <row r="76" spans="1:21" s="58" customFormat="1" ht="35.1" customHeight="1">
      <c r="A76" s="141" t="s">
        <v>709</v>
      </c>
      <c r="B76" s="86" t="s">
        <v>56</v>
      </c>
      <c r="C76" s="86" t="s">
        <v>475</v>
      </c>
      <c r="D76" s="86" t="s">
        <v>478</v>
      </c>
      <c r="E76" s="99" t="s">
        <v>10</v>
      </c>
      <c r="F76" s="84" t="s">
        <v>477</v>
      </c>
      <c r="G76" s="99" t="s">
        <v>54</v>
      </c>
      <c r="H76" s="86" t="s">
        <v>280</v>
      </c>
      <c r="I76" s="87">
        <v>801167536</v>
      </c>
      <c r="J76" s="97" t="s">
        <v>81</v>
      </c>
      <c r="K76" s="83" t="s">
        <v>12</v>
      </c>
      <c r="L76" s="83" t="s">
        <v>12</v>
      </c>
      <c r="M76" s="127" t="s">
        <v>618</v>
      </c>
      <c r="N76" s="127" t="s">
        <v>618</v>
      </c>
      <c r="O76" s="127" t="s">
        <v>619</v>
      </c>
      <c r="P76" s="127" t="s">
        <v>9</v>
      </c>
      <c r="Q76" s="127" t="s">
        <v>618</v>
      </c>
      <c r="R76" s="127" t="s">
        <v>9</v>
      </c>
      <c r="S76" s="127" t="s">
        <v>9</v>
      </c>
      <c r="T76" s="127" t="s">
        <v>9</v>
      </c>
      <c r="U76" s="146" t="str">
        <f>+HYPERLINK("https://www.gddkia.gov.pl/ankiety/069.pdf","KARTA")</f>
        <v>KARTA</v>
      </c>
    </row>
    <row r="77" spans="1:21" s="58" customFormat="1" ht="35.1" customHeight="1">
      <c r="A77" s="141" t="s">
        <v>710</v>
      </c>
      <c r="B77" s="86" t="s">
        <v>56</v>
      </c>
      <c r="C77" s="86" t="s">
        <v>479</v>
      </c>
      <c r="D77" s="86" t="s">
        <v>480</v>
      </c>
      <c r="E77" s="99" t="s">
        <v>17</v>
      </c>
      <c r="F77" s="84" t="s">
        <v>481</v>
      </c>
      <c r="G77" s="99" t="s">
        <v>52</v>
      </c>
      <c r="H77" s="83" t="s">
        <v>136</v>
      </c>
      <c r="I77" s="94" t="s">
        <v>281</v>
      </c>
      <c r="J77" s="83" t="s">
        <v>73</v>
      </c>
      <c r="K77" s="83" t="s">
        <v>12</v>
      </c>
      <c r="L77" s="83" t="s">
        <v>12</v>
      </c>
      <c r="M77" s="127" t="s">
        <v>618</v>
      </c>
      <c r="N77" s="127" t="s">
        <v>618</v>
      </c>
      <c r="O77" s="127" t="s">
        <v>620</v>
      </c>
      <c r="P77" s="127" t="s">
        <v>620</v>
      </c>
      <c r="Q77" s="127" t="s">
        <v>620</v>
      </c>
      <c r="R77" s="127" t="s">
        <v>620</v>
      </c>
      <c r="S77" s="127" t="s">
        <v>620</v>
      </c>
      <c r="T77" s="127" t="s">
        <v>620</v>
      </c>
      <c r="U77" s="146" t="str">
        <f>+HYPERLINK("https://www.gddkia.gov.pl/ankiety/070.pdf","KARTA")</f>
        <v>KARTA</v>
      </c>
    </row>
    <row r="78" spans="1:21" s="58" customFormat="1" ht="35.1" customHeight="1">
      <c r="A78" s="141" t="s">
        <v>711</v>
      </c>
      <c r="B78" s="86" t="s">
        <v>56</v>
      </c>
      <c r="C78" s="86" t="s">
        <v>482</v>
      </c>
      <c r="D78" s="86" t="s">
        <v>483</v>
      </c>
      <c r="E78" s="99" t="s">
        <v>17</v>
      </c>
      <c r="F78" s="84" t="s">
        <v>481</v>
      </c>
      <c r="G78" s="99" t="s">
        <v>57</v>
      </c>
      <c r="H78" s="83" t="s">
        <v>136</v>
      </c>
      <c r="I78" s="94" t="s">
        <v>281</v>
      </c>
      <c r="J78" s="83" t="s">
        <v>73</v>
      </c>
      <c r="K78" s="83" t="s">
        <v>12</v>
      </c>
      <c r="L78" s="83" t="s">
        <v>12</v>
      </c>
      <c r="M78" s="127" t="s">
        <v>618</v>
      </c>
      <c r="N78" s="127" t="s">
        <v>618</v>
      </c>
      <c r="O78" s="127" t="s">
        <v>620</v>
      </c>
      <c r="P78" s="127" t="s">
        <v>620</v>
      </c>
      <c r="Q78" s="127" t="s">
        <v>620</v>
      </c>
      <c r="R78" s="127" t="s">
        <v>620</v>
      </c>
      <c r="S78" s="127" t="s">
        <v>620</v>
      </c>
      <c r="T78" s="127" t="s">
        <v>620</v>
      </c>
      <c r="U78" s="146" t="str">
        <f>+HYPERLINK("https://www.gddkia.gov.pl/ankiety/071.pdf","KARTA")</f>
        <v>KARTA</v>
      </c>
    </row>
    <row r="79" spans="1:21" s="58" customFormat="1" ht="35.1" customHeight="1">
      <c r="A79" s="141" t="s">
        <v>712</v>
      </c>
      <c r="B79" s="86" t="s">
        <v>56</v>
      </c>
      <c r="C79" s="86" t="s">
        <v>484</v>
      </c>
      <c r="D79" s="83" t="s">
        <v>485</v>
      </c>
      <c r="E79" s="99" t="s">
        <v>17</v>
      </c>
      <c r="F79" s="84" t="s">
        <v>486</v>
      </c>
      <c r="G79" s="99" t="s">
        <v>52</v>
      </c>
      <c r="H79" s="86" t="s">
        <v>280</v>
      </c>
      <c r="I79" s="87">
        <v>801167536</v>
      </c>
      <c r="J79" s="97" t="s">
        <v>81</v>
      </c>
      <c r="K79" s="95" t="s">
        <v>12</v>
      </c>
      <c r="L79" s="83" t="s">
        <v>12</v>
      </c>
      <c r="M79" s="127" t="s">
        <v>618</v>
      </c>
      <c r="N79" s="127" t="s">
        <v>618</v>
      </c>
      <c r="O79" s="127" t="s">
        <v>619</v>
      </c>
      <c r="P79" s="127" t="s">
        <v>9</v>
      </c>
      <c r="Q79" s="127" t="s">
        <v>618</v>
      </c>
      <c r="R79" s="127" t="s">
        <v>9</v>
      </c>
      <c r="S79" s="127" t="s">
        <v>9</v>
      </c>
      <c r="T79" s="127" t="s">
        <v>9</v>
      </c>
      <c r="U79" s="146" t="str">
        <f>+HYPERLINK("https://www.gddkia.gov.pl/ankiety/072.pdf","KARTA")</f>
        <v>KARTA</v>
      </c>
    </row>
    <row r="80" spans="1:21" s="58" customFormat="1" ht="35.1" customHeight="1">
      <c r="A80" s="141" t="s">
        <v>713</v>
      </c>
      <c r="B80" s="86" t="s">
        <v>56</v>
      </c>
      <c r="C80" s="86" t="s">
        <v>484</v>
      </c>
      <c r="D80" s="83" t="s">
        <v>487</v>
      </c>
      <c r="E80" s="99" t="s">
        <v>17</v>
      </c>
      <c r="F80" s="84" t="s">
        <v>486</v>
      </c>
      <c r="G80" s="99" t="s">
        <v>57</v>
      </c>
      <c r="H80" s="86" t="s">
        <v>280</v>
      </c>
      <c r="I80" s="87">
        <v>801167536</v>
      </c>
      <c r="J80" s="97" t="s">
        <v>81</v>
      </c>
      <c r="K80" s="95" t="s">
        <v>12</v>
      </c>
      <c r="L80" s="83" t="s">
        <v>12</v>
      </c>
      <c r="M80" s="127" t="s">
        <v>618</v>
      </c>
      <c r="N80" s="127" t="s">
        <v>618</v>
      </c>
      <c r="O80" s="127" t="s">
        <v>619</v>
      </c>
      <c r="P80" s="127" t="s">
        <v>9</v>
      </c>
      <c r="Q80" s="127" t="s">
        <v>618</v>
      </c>
      <c r="R80" s="127" t="s">
        <v>9</v>
      </c>
      <c r="S80" s="127" t="s">
        <v>9</v>
      </c>
      <c r="T80" s="127" t="s">
        <v>9</v>
      </c>
      <c r="U80" s="146" t="str">
        <f>+HYPERLINK("https://www.gddkia.gov.pl/ankiety/073.pdf","KARTA")</f>
        <v>KARTA</v>
      </c>
    </row>
    <row r="81" spans="1:21" s="58" customFormat="1" ht="35.1" customHeight="1">
      <c r="A81" s="141" t="s">
        <v>714</v>
      </c>
      <c r="B81" s="86" t="s">
        <v>56</v>
      </c>
      <c r="C81" s="86" t="s">
        <v>488</v>
      </c>
      <c r="D81" s="86" t="s">
        <v>489</v>
      </c>
      <c r="E81" s="99" t="s">
        <v>17</v>
      </c>
      <c r="F81" s="84" t="s">
        <v>490</v>
      </c>
      <c r="G81" s="99" t="s">
        <v>52</v>
      </c>
      <c r="H81" s="83" t="s">
        <v>136</v>
      </c>
      <c r="I81" s="94" t="s">
        <v>281</v>
      </c>
      <c r="J81" s="83" t="s">
        <v>73</v>
      </c>
      <c r="K81" s="83" t="s">
        <v>12</v>
      </c>
      <c r="L81" s="83" t="s">
        <v>12</v>
      </c>
      <c r="M81" s="127" t="s">
        <v>618</v>
      </c>
      <c r="N81" s="127" t="s">
        <v>618</v>
      </c>
      <c r="O81" s="127" t="s">
        <v>620</v>
      </c>
      <c r="P81" s="127" t="s">
        <v>620</v>
      </c>
      <c r="Q81" s="127" t="s">
        <v>620</v>
      </c>
      <c r="R81" s="127" t="s">
        <v>620</v>
      </c>
      <c r="S81" s="127" t="s">
        <v>620</v>
      </c>
      <c r="T81" s="127" t="s">
        <v>620</v>
      </c>
      <c r="U81" s="146" t="str">
        <f>+HYPERLINK("https://www.gddkia.gov.pl/ankiety/074.pdf","KARTA")</f>
        <v>KARTA</v>
      </c>
    </row>
    <row r="82" spans="1:21" s="58" customFormat="1" ht="35.1" customHeight="1">
      <c r="A82" s="141" t="s">
        <v>715</v>
      </c>
      <c r="B82" s="86" t="s">
        <v>56</v>
      </c>
      <c r="C82" s="86" t="s">
        <v>488</v>
      </c>
      <c r="D82" s="86" t="s">
        <v>491</v>
      </c>
      <c r="E82" s="99" t="s">
        <v>17</v>
      </c>
      <c r="F82" s="84" t="s">
        <v>490</v>
      </c>
      <c r="G82" s="99" t="s">
        <v>57</v>
      </c>
      <c r="H82" s="83" t="s">
        <v>136</v>
      </c>
      <c r="I82" s="94" t="s">
        <v>281</v>
      </c>
      <c r="J82" s="83" t="s">
        <v>73</v>
      </c>
      <c r="K82" s="83" t="s">
        <v>12</v>
      </c>
      <c r="L82" s="83" t="s">
        <v>12</v>
      </c>
      <c r="M82" s="127" t="s">
        <v>618</v>
      </c>
      <c r="N82" s="127" t="s">
        <v>618</v>
      </c>
      <c r="O82" s="127" t="s">
        <v>620</v>
      </c>
      <c r="P82" s="127" t="s">
        <v>620</v>
      </c>
      <c r="Q82" s="127" t="s">
        <v>620</v>
      </c>
      <c r="R82" s="127" t="s">
        <v>620</v>
      </c>
      <c r="S82" s="127" t="s">
        <v>620</v>
      </c>
      <c r="T82" s="127" t="s">
        <v>620</v>
      </c>
      <c r="U82" s="146" t="str">
        <f>+HYPERLINK("https://www.gddkia.gov.pl/ankiety/075.pdf","KARTA")</f>
        <v>KARTA</v>
      </c>
    </row>
    <row r="83" spans="1:21" s="58" customFormat="1" ht="35.1" customHeight="1">
      <c r="A83" s="141" t="s">
        <v>716</v>
      </c>
      <c r="B83" s="86" t="s">
        <v>56</v>
      </c>
      <c r="C83" s="86" t="s">
        <v>492</v>
      </c>
      <c r="D83" s="86" t="s">
        <v>493</v>
      </c>
      <c r="E83" s="99" t="s">
        <v>17</v>
      </c>
      <c r="F83" s="84" t="s">
        <v>494</v>
      </c>
      <c r="G83" s="99" t="s">
        <v>52</v>
      </c>
      <c r="H83" s="83" t="s">
        <v>135</v>
      </c>
      <c r="I83" s="77">
        <v>800080014</v>
      </c>
      <c r="J83" s="97" t="s">
        <v>149</v>
      </c>
      <c r="K83" s="123" t="s">
        <v>121</v>
      </c>
      <c r="L83" s="83" t="s">
        <v>12</v>
      </c>
      <c r="M83" s="127" t="s">
        <v>618</v>
      </c>
      <c r="N83" s="127" t="s">
        <v>618</v>
      </c>
      <c r="O83" s="127" t="s">
        <v>618</v>
      </c>
      <c r="P83" s="127" t="s">
        <v>619</v>
      </c>
      <c r="Q83" s="127" t="s">
        <v>618</v>
      </c>
      <c r="R83" s="127" t="s">
        <v>619</v>
      </c>
      <c r="S83" s="127" t="s">
        <v>9</v>
      </c>
      <c r="T83" s="127" t="s">
        <v>619</v>
      </c>
      <c r="U83" s="146" t="str">
        <f>+HYPERLINK("https://www.gddkia.gov.pl/ankiety/076.pdf","KARTA")</f>
        <v>KARTA</v>
      </c>
    </row>
    <row r="84" spans="1:21" s="58" customFormat="1" ht="35.1" customHeight="1">
      <c r="A84" s="141" t="s">
        <v>717</v>
      </c>
      <c r="B84" s="86" t="s">
        <v>56</v>
      </c>
      <c r="C84" s="86" t="s">
        <v>492</v>
      </c>
      <c r="D84" s="86" t="s">
        <v>495</v>
      </c>
      <c r="E84" s="99" t="s">
        <v>17</v>
      </c>
      <c r="F84" s="84" t="s">
        <v>494</v>
      </c>
      <c r="G84" s="99" t="s">
        <v>57</v>
      </c>
      <c r="H84" s="83" t="s">
        <v>135</v>
      </c>
      <c r="I84" s="77">
        <v>800080014</v>
      </c>
      <c r="J84" s="97" t="s">
        <v>149</v>
      </c>
      <c r="K84" s="123" t="s">
        <v>12</v>
      </c>
      <c r="L84" s="83" t="s">
        <v>12</v>
      </c>
      <c r="M84" s="127" t="s">
        <v>618</v>
      </c>
      <c r="N84" s="127" t="s">
        <v>618</v>
      </c>
      <c r="O84" s="127" t="s">
        <v>618</v>
      </c>
      <c r="P84" s="127" t="s">
        <v>619</v>
      </c>
      <c r="Q84" s="127" t="s">
        <v>618</v>
      </c>
      <c r="R84" s="127" t="s">
        <v>619</v>
      </c>
      <c r="S84" s="127" t="s">
        <v>9</v>
      </c>
      <c r="T84" s="127" t="s">
        <v>619</v>
      </c>
      <c r="U84" s="146" t="str">
        <f>+HYPERLINK("https://www.gddkia.gov.pl/ankiety/077.pdf","KARTA")</f>
        <v>KARTA</v>
      </c>
    </row>
    <row r="85" spans="1:21" s="58" customFormat="1" ht="35.1" customHeight="1">
      <c r="A85" s="141" t="s">
        <v>718</v>
      </c>
      <c r="B85" s="86" t="s">
        <v>56</v>
      </c>
      <c r="C85" s="86" t="s">
        <v>62</v>
      </c>
      <c r="D85" s="86" t="s">
        <v>20</v>
      </c>
      <c r="E85" s="99" t="s">
        <v>17</v>
      </c>
      <c r="F85" s="84" t="s">
        <v>47</v>
      </c>
      <c r="G85" s="99" t="s">
        <v>52</v>
      </c>
      <c r="H85" s="86" t="s">
        <v>256</v>
      </c>
      <c r="I85" s="98">
        <v>801114747</v>
      </c>
      <c r="J85" s="86" t="s">
        <v>257</v>
      </c>
      <c r="K85" s="123" t="s">
        <v>12</v>
      </c>
      <c r="L85" s="83" t="s">
        <v>12</v>
      </c>
      <c r="M85" s="127" t="s">
        <v>618</v>
      </c>
      <c r="N85" s="127" t="s">
        <v>619</v>
      </c>
      <c r="O85" s="127" t="s">
        <v>619</v>
      </c>
      <c r="P85" s="127" t="s">
        <v>619</v>
      </c>
      <c r="Q85" s="127" t="s">
        <v>618</v>
      </c>
      <c r="R85" s="127" t="s">
        <v>619</v>
      </c>
      <c r="S85" s="127" t="s">
        <v>9</v>
      </c>
      <c r="T85" s="127" t="s">
        <v>619</v>
      </c>
      <c r="U85" s="146" t="str">
        <f>+HYPERLINK("https://www.gddkia.gov.pl/ankiety/078.pdf","KARTA")</f>
        <v>KARTA</v>
      </c>
    </row>
    <row r="86" spans="1:21" s="58" customFormat="1" ht="35.1" customHeight="1">
      <c r="A86" s="141" t="s">
        <v>719</v>
      </c>
      <c r="B86" s="86" t="s">
        <v>56</v>
      </c>
      <c r="C86" s="86" t="s">
        <v>62</v>
      </c>
      <c r="D86" s="86" t="s">
        <v>21</v>
      </c>
      <c r="E86" s="99" t="s">
        <v>17</v>
      </c>
      <c r="F86" s="84" t="s">
        <v>47</v>
      </c>
      <c r="G86" s="99" t="s">
        <v>57</v>
      </c>
      <c r="H86" s="86" t="s">
        <v>256</v>
      </c>
      <c r="I86" s="98">
        <v>801114747</v>
      </c>
      <c r="J86" s="86" t="s">
        <v>257</v>
      </c>
      <c r="K86" s="123" t="s">
        <v>12</v>
      </c>
      <c r="L86" s="83" t="s">
        <v>12</v>
      </c>
      <c r="M86" s="127" t="s">
        <v>618</v>
      </c>
      <c r="N86" s="127" t="s">
        <v>619</v>
      </c>
      <c r="O86" s="127" t="s">
        <v>619</v>
      </c>
      <c r="P86" s="127" t="s">
        <v>619</v>
      </c>
      <c r="Q86" s="127" t="s">
        <v>618</v>
      </c>
      <c r="R86" s="127" t="s">
        <v>619</v>
      </c>
      <c r="S86" s="127" t="s">
        <v>9</v>
      </c>
      <c r="T86" s="127" t="s">
        <v>619</v>
      </c>
      <c r="U86" s="146" t="str">
        <f>+HYPERLINK("https://www.gddkia.gov.pl/ankiety/079.pdf","KARTA")</f>
        <v>KARTA</v>
      </c>
    </row>
    <row r="87" spans="1:21" s="58" customFormat="1" ht="35.1" customHeight="1">
      <c r="A87" s="141" t="s">
        <v>720</v>
      </c>
      <c r="B87" s="86" t="s">
        <v>56</v>
      </c>
      <c r="C87" s="86" t="s">
        <v>137</v>
      </c>
      <c r="D87" s="86" t="s">
        <v>138</v>
      </c>
      <c r="E87" s="99" t="s">
        <v>17</v>
      </c>
      <c r="F87" s="84" t="s">
        <v>139</v>
      </c>
      <c r="G87" s="99" t="s">
        <v>52</v>
      </c>
      <c r="H87" s="83" t="s">
        <v>136</v>
      </c>
      <c r="I87" s="94" t="s">
        <v>281</v>
      </c>
      <c r="J87" s="83" t="s">
        <v>73</v>
      </c>
      <c r="K87" s="83" t="s">
        <v>12</v>
      </c>
      <c r="L87" s="83" t="s">
        <v>12</v>
      </c>
      <c r="M87" s="127" t="s">
        <v>618</v>
      </c>
      <c r="N87" s="127" t="s">
        <v>618</v>
      </c>
      <c r="O87" s="127" t="s">
        <v>620</v>
      </c>
      <c r="P87" s="127" t="s">
        <v>620</v>
      </c>
      <c r="Q87" s="127" t="s">
        <v>620</v>
      </c>
      <c r="R87" s="127" t="s">
        <v>620</v>
      </c>
      <c r="S87" s="127" t="s">
        <v>620</v>
      </c>
      <c r="T87" s="127" t="s">
        <v>620</v>
      </c>
      <c r="U87" s="146" t="str">
        <f>+HYPERLINK("https://www.gddkia.gov.pl/ankiety/080.pdf","KARTA")</f>
        <v>KARTA</v>
      </c>
    </row>
    <row r="88" spans="1:21" s="58" customFormat="1" ht="35.1" customHeight="1">
      <c r="A88" s="141" t="s">
        <v>721</v>
      </c>
      <c r="B88" s="86" t="s">
        <v>56</v>
      </c>
      <c r="C88" s="86" t="s">
        <v>140</v>
      </c>
      <c r="D88" s="86" t="s">
        <v>141</v>
      </c>
      <c r="E88" s="99" t="s">
        <v>17</v>
      </c>
      <c r="F88" s="84" t="s">
        <v>139</v>
      </c>
      <c r="G88" s="99" t="s">
        <v>57</v>
      </c>
      <c r="H88" s="83" t="s">
        <v>136</v>
      </c>
      <c r="I88" s="94" t="s">
        <v>281</v>
      </c>
      <c r="J88" s="83" t="s">
        <v>73</v>
      </c>
      <c r="K88" s="83" t="s">
        <v>12</v>
      </c>
      <c r="L88" s="83" t="s">
        <v>12</v>
      </c>
      <c r="M88" s="127" t="s">
        <v>618</v>
      </c>
      <c r="N88" s="127" t="s">
        <v>618</v>
      </c>
      <c r="O88" s="127" t="s">
        <v>620</v>
      </c>
      <c r="P88" s="127" t="s">
        <v>620</v>
      </c>
      <c r="Q88" s="127" t="s">
        <v>620</v>
      </c>
      <c r="R88" s="127" t="s">
        <v>620</v>
      </c>
      <c r="S88" s="127" t="s">
        <v>620</v>
      </c>
      <c r="T88" s="127" t="s">
        <v>620</v>
      </c>
      <c r="U88" s="146" t="str">
        <f>+HYPERLINK("https://www.gddkia.gov.pl/ankiety/081.pdf","KARTA")</f>
        <v>KARTA</v>
      </c>
    </row>
    <row r="89" spans="1:21" s="58" customFormat="1" ht="35.1" customHeight="1">
      <c r="A89" s="141" t="s">
        <v>722</v>
      </c>
      <c r="B89" s="85" t="s">
        <v>56</v>
      </c>
      <c r="C89" s="85" t="s">
        <v>348</v>
      </c>
      <c r="D89" s="82" t="s">
        <v>349</v>
      </c>
      <c r="E89" s="99" t="s">
        <v>67</v>
      </c>
      <c r="F89" s="82" t="s">
        <v>350</v>
      </c>
      <c r="G89" s="85" t="s">
        <v>56</v>
      </c>
      <c r="H89" s="83" t="s">
        <v>136</v>
      </c>
      <c r="I89" s="94" t="s">
        <v>281</v>
      </c>
      <c r="J89" s="83"/>
      <c r="K89" s="83" t="s">
        <v>12</v>
      </c>
      <c r="L89" s="83" t="s">
        <v>12</v>
      </c>
      <c r="M89" s="127" t="s">
        <v>618</v>
      </c>
      <c r="N89" s="127" t="s">
        <v>618</v>
      </c>
      <c r="O89" s="127" t="s">
        <v>618</v>
      </c>
      <c r="P89" s="127" t="s">
        <v>619</v>
      </c>
      <c r="Q89" s="127" t="s">
        <v>618</v>
      </c>
      <c r="R89" s="127" t="s">
        <v>619</v>
      </c>
      <c r="S89" s="127" t="s">
        <v>9</v>
      </c>
      <c r="T89" s="127" t="s">
        <v>619</v>
      </c>
      <c r="U89" s="146" t="str">
        <f>+HYPERLINK("https://www.gddkia.gov.pl/ankiety/082.pdf","KARTA")</f>
        <v>KARTA</v>
      </c>
    </row>
    <row r="90" spans="1:21" s="58" customFormat="1" ht="35.1" customHeight="1">
      <c r="A90" s="141" t="s">
        <v>723</v>
      </c>
      <c r="B90" s="85" t="s">
        <v>56</v>
      </c>
      <c r="C90" s="85" t="s">
        <v>348</v>
      </c>
      <c r="D90" s="82" t="s">
        <v>351</v>
      </c>
      <c r="E90" s="99" t="s">
        <v>67</v>
      </c>
      <c r="F90" s="82" t="s">
        <v>350</v>
      </c>
      <c r="G90" s="85" t="s">
        <v>58</v>
      </c>
      <c r="H90" s="83" t="s">
        <v>136</v>
      </c>
      <c r="I90" s="94" t="s">
        <v>281</v>
      </c>
      <c r="J90" s="83"/>
      <c r="K90" s="83" t="s">
        <v>12</v>
      </c>
      <c r="L90" s="83" t="s">
        <v>12</v>
      </c>
      <c r="M90" s="127" t="s">
        <v>618</v>
      </c>
      <c r="N90" s="127" t="s">
        <v>618</v>
      </c>
      <c r="O90" s="127" t="s">
        <v>620</v>
      </c>
      <c r="P90" s="127" t="s">
        <v>620</v>
      </c>
      <c r="Q90" s="127" t="s">
        <v>620</v>
      </c>
      <c r="R90" s="127" t="s">
        <v>620</v>
      </c>
      <c r="S90" s="127" t="s">
        <v>620</v>
      </c>
      <c r="T90" s="127" t="s">
        <v>620</v>
      </c>
      <c r="U90" s="146" t="str">
        <f>+HYPERLINK("https://www.gddkia.gov.pl/ankiety/083.pdf","KARTA")</f>
        <v>KARTA</v>
      </c>
    </row>
    <row r="91" spans="1:21" s="58" customFormat="1" ht="35.1" customHeight="1">
      <c r="A91" s="141" t="s">
        <v>724</v>
      </c>
      <c r="B91" s="85" t="s">
        <v>56</v>
      </c>
      <c r="C91" s="85" t="s">
        <v>352</v>
      </c>
      <c r="D91" s="82" t="s">
        <v>353</v>
      </c>
      <c r="E91" s="99" t="s">
        <v>67</v>
      </c>
      <c r="F91" s="82" t="s">
        <v>354</v>
      </c>
      <c r="G91" s="85" t="s">
        <v>56</v>
      </c>
      <c r="H91" s="83" t="s">
        <v>136</v>
      </c>
      <c r="I91" s="94" t="s">
        <v>281</v>
      </c>
      <c r="J91" s="83"/>
      <c r="K91" s="83" t="s">
        <v>12</v>
      </c>
      <c r="L91" s="83" t="s">
        <v>12</v>
      </c>
      <c r="M91" s="127" t="s">
        <v>618</v>
      </c>
      <c r="N91" s="127" t="s">
        <v>618</v>
      </c>
      <c r="O91" s="127" t="s">
        <v>620</v>
      </c>
      <c r="P91" s="127" t="s">
        <v>620</v>
      </c>
      <c r="Q91" s="127" t="s">
        <v>620</v>
      </c>
      <c r="R91" s="127" t="s">
        <v>620</v>
      </c>
      <c r="S91" s="127" t="s">
        <v>620</v>
      </c>
      <c r="T91" s="127" t="s">
        <v>620</v>
      </c>
      <c r="U91" s="146" t="str">
        <f>+HYPERLINK("https://www.gddkia.gov.pl/ankiety/084.pdf","KARTA")</f>
        <v>KARTA</v>
      </c>
    </row>
    <row r="92" spans="1:21" s="58" customFormat="1" ht="35.1" customHeight="1">
      <c r="A92" s="141" t="s">
        <v>725</v>
      </c>
      <c r="B92" s="85" t="s">
        <v>56</v>
      </c>
      <c r="C92" s="85" t="s">
        <v>352</v>
      </c>
      <c r="D92" s="82" t="s">
        <v>355</v>
      </c>
      <c r="E92" s="99" t="s">
        <v>67</v>
      </c>
      <c r="F92" s="82" t="s">
        <v>354</v>
      </c>
      <c r="G92" s="85" t="s">
        <v>58</v>
      </c>
      <c r="H92" s="83" t="s">
        <v>136</v>
      </c>
      <c r="I92" s="94" t="s">
        <v>281</v>
      </c>
      <c r="J92" s="83"/>
      <c r="K92" s="83" t="s">
        <v>12</v>
      </c>
      <c r="L92" s="83" t="s">
        <v>12</v>
      </c>
      <c r="M92" s="127" t="s">
        <v>618</v>
      </c>
      <c r="N92" s="127" t="s">
        <v>618</v>
      </c>
      <c r="O92" s="127" t="s">
        <v>618</v>
      </c>
      <c r="P92" s="127" t="s">
        <v>619</v>
      </c>
      <c r="Q92" s="127" t="s">
        <v>618</v>
      </c>
      <c r="R92" s="127" t="s">
        <v>619</v>
      </c>
      <c r="S92" s="127" t="s">
        <v>9</v>
      </c>
      <c r="T92" s="127" t="s">
        <v>619</v>
      </c>
      <c r="U92" s="146" t="str">
        <f>+HYPERLINK("https://www.gddkia.gov.pl/ankiety/085.pdf","KARTA")</f>
        <v>KARTA</v>
      </c>
    </row>
    <row r="93" spans="1:21" s="58" customFormat="1" ht="35.1" customHeight="1">
      <c r="A93" s="141" t="s">
        <v>726</v>
      </c>
      <c r="B93" s="85" t="s">
        <v>56</v>
      </c>
      <c r="C93" s="85" t="s">
        <v>356</v>
      </c>
      <c r="D93" s="82" t="s">
        <v>633</v>
      </c>
      <c r="E93" s="99" t="s">
        <v>67</v>
      </c>
      <c r="F93" s="82" t="s">
        <v>357</v>
      </c>
      <c r="G93" s="85" t="s">
        <v>56</v>
      </c>
      <c r="H93" s="83" t="s">
        <v>136</v>
      </c>
      <c r="I93" s="94" t="s">
        <v>281</v>
      </c>
      <c r="J93" s="83"/>
      <c r="K93" s="83" t="s">
        <v>12</v>
      </c>
      <c r="L93" s="83" t="s">
        <v>12</v>
      </c>
      <c r="M93" s="127" t="s">
        <v>618</v>
      </c>
      <c r="N93" s="127" t="s">
        <v>618</v>
      </c>
      <c r="O93" s="127" t="s">
        <v>618</v>
      </c>
      <c r="P93" s="127" t="s">
        <v>9</v>
      </c>
      <c r="Q93" s="127" t="s">
        <v>618</v>
      </c>
      <c r="R93" s="127" t="s">
        <v>9</v>
      </c>
      <c r="S93" s="127" t="s">
        <v>9</v>
      </c>
      <c r="T93" s="127" t="s">
        <v>9</v>
      </c>
      <c r="U93" s="146" t="str">
        <f>+HYPERLINK("https://www.gddkia.gov.pl/ankiety/086.pdf","KARTA")</f>
        <v>KARTA</v>
      </c>
    </row>
    <row r="94" spans="1:21" s="58" customFormat="1" ht="35.1" customHeight="1">
      <c r="A94" s="141" t="s">
        <v>727</v>
      </c>
      <c r="B94" s="85" t="s">
        <v>56</v>
      </c>
      <c r="C94" s="85" t="s">
        <v>356</v>
      </c>
      <c r="D94" s="82" t="s">
        <v>358</v>
      </c>
      <c r="E94" s="99" t="s">
        <v>67</v>
      </c>
      <c r="F94" s="82" t="s">
        <v>357</v>
      </c>
      <c r="G94" s="85" t="s">
        <v>58</v>
      </c>
      <c r="H94" s="83" t="s">
        <v>136</v>
      </c>
      <c r="I94" s="94" t="s">
        <v>281</v>
      </c>
      <c r="J94" s="83"/>
      <c r="K94" s="83" t="s">
        <v>12</v>
      </c>
      <c r="L94" s="83" t="s">
        <v>12</v>
      </c>
      <c r="M94" s="127" t="s">
        <v>618</v>
      </c>
      <c r="N94" s="127" t="s">
        <v>618</v>
      </c>
      <c r="O94" s="127" t="s">
        <v>620</v>
      </c>
      <c r="P94" s="127" t="s">
        <v>620</v>
      </c>
      <c r="Q94" s="127" t="s">
        <v>620</v>
      </c>
      <c r="R94" s="127" t="s">
        <v>620</v>
      </c>
      <c r="S94" s="127" t="s">
        <v>620</v>
      </c>
      <c r="T94" s="127" t="s">
        <v>620</v>
      </c>
      <c r="U94" s="146" t="str">
        <f>+HYPERLINK("https://www.gddkia.gov.pl/ankiety/087.pdf","KARTA")</f>
        <v>KARTA</v>
      </c>
    </row>
    <row r="95" spans="1:21" s="58" customFormat="1" ht="35.1" customHeight="1">
      <c r="A95" s="141" t="s">
        <v>728</v>
      </c>
      <c r="B95" s="85" t="s">
        <v>56</v>
      </c>
      <c r="C95" s="85" t="s">
        <v>359</v>
      </c>
      <c r="D95" s="82" t="s">
        <v>360</v>
      </c>
      <c r="E95" s="99" t="s">
        <v>67</v>
      </c>
      <c r="F95" s="82" t="s">
        <v>361</v>
      </c>
      <c r="G95" s="85" t="s">
        <v>56</v>
      </c>
      <c r="H95" s="83" t="s">
        <v>136</v>
      </c>
      <c r="I95" s="94" t="s">
        <v>281</v>
      </c>
      <c r="J95" s="83"/>
      <c r="K95" s="83" t="s">
        <v>12</v>
      </c>
      <c r="L95" s="83" t="s">
        <v>12</v>
      </c>
      <c r="M95" s="127" t="s">
        <v>618</v>
      </c>
      <c r="N95" s="127" t="s">
        <v>618</v>
      </c>
      <c r="O95" s="127" t="s">
        <v>620</v>
      </c>
      <c r="P95" s="127" t="s">
        <v>620</v>
      </c>
      <c r="Q95" s="127" t="s">
        <v>620</v>
      </c>
      <c r="R95" s="127" t="s">
        <v>620</v>
      </c>
      <c r="S95" s="127" t="s">
        <v>620</v>
      </c>
      <c r="T95" s="127" t="s">
        <v>620</v>
      </c>
      <c r="U95" s="146" t="str">
        <f>+HYPERLINK("https://www.gddkia.gov.pl/ankiety/088.pdf","KARTA")</f>
        <v>KARTA</v>
      </c>
    </row>
    <row r="96" spans="1:21" s="104" customFormat="1" ht="35.1" customHeight="1">
      <c r="A96" s="141" t="s">
        <v>729</v>
      </c>
      <c r="B96" s="96" t="s">
        <v>56</v>
      </c>
      <c r="C96" s="96" t="s">
        <v>359</v>
      </c>
      <c r="D96" s="105" t="s">
        <v>364</v>
      </c>
      <c r="E96" s="89" t="s">
        <v>67</v>
      </c>
      <c r="F96" s="105" t="s">
        <v>361</v>
      </c>
      <c r="G96" s="96" t="s">
        <v>58</v>
      </c>
      <c r="H96" s="95" t="s">
        <v>136</v>
      </c>
      <c r="I96" s="79" t="s">
        <v>281</v>
      </c>
      <c r="J96" s="95"/>
      <c r="K96" s="95" t="s">
        <v>12</v>
      </c>
      <c r="L96" s="83" t="s">
        <v>12</v>
      </c>
      <c r="M96" s="127" t="s">
        <v>618</v>
      </c>
      <c r="N96" s="127" t="s">
        <v>618</v>
      </c>
      <c r="O96" s="127" t="s">
        <v>619</v>
      </c>
      <c r="P96" s="127" t="s">
        <v>9</v>
      </c>
      <c r="Q96" s="127" t="s">
        <v>618</v>
      </c>
      <c r="R96" s="127" t="s">
        <v>9</v>
      </c>
      <c r="S96" s="127" t="s">
        <v>9</v>
      </c>
      <c r="T96" s="127" t="s">
        <v>9</v>
      </c>
      <c r="U96" s="146" t="str">
        <f>+HYPERLINK("https://www.gddkia.gov.pl/ankiety/089.pdf","KARTA")</f>
        <v>KARTA</v>
      </c>
    </row>
    <row r="97" spans="1:21" s="58" customFormat="1" ht="35.1" customHeight="1">
      <c r="A97" s="141" t="s">
        <v>730</v>
      </c>
      <c r="B97" s="86" t="s">
        <v>56</v>
      </c>
      <c r="C97" s="86" t="s">
        <v>142</v>
      </c>
      <c r="D97" s="86" t="s">
        <v>143</v>
      </c>
      <c r="E97" s="99" t="s">
        <v>67</v>
      </c>
      <c r="F97" s="84" t="s">
        <v>362</v>
      </c>
      <c r="G97" s="99" t="s">
        <v>58</v>
      </c>
      <c r="H97" s="83" t="s">
        <v>136</v>
      </c>
      <c r="I97" s="94" t="s">
        <v>281</v>
      </c>
      <c r="J97" s="83" t="s">
        <v>73</v>
      </c>
      <c r="K97" s="83" t="s">
        <v>12</v>
      </c>
      <c r="L97" s="83" t="s">
        <v>12</v>
      </c>
      <c r="M97" s="127" t="s">
        <v>618</v>
      </c>
      <c r="N97" s="127" t="s">
        <v>618</v>
      </c>
      <c r="O97" s="127" t="s">
        <v>620</v>
      </c>
      <c r="P97" s="127" t="s">
        <v>620</v>
      </c>
      <c r="Q97" s="127" t="s">
        <v>620</v>
      </c>
      <c r="R97" s="127" t="s">
        <v>620</v>
      </c>
      <c r="S97" s="127" t="s">
        <v>620</v>
      </c>
      <c r="T97" s="127" t="s">
        <v>620</v>
      </c>
      <c r="U97" s="146" t="str">
        <f>+HYPERLINK("https://www.gddkia.gov.pl/ankiety/090.pdf","KARTA")</f>
        <v>KARTA</v>
      </c>
    </row>
    <row r="98" spans="1:21" s="58" customFormat="1" ht="35.1" customHeight="1">
      <c r="A98" s="141" t="s">
        <v>731</v>
      </c>
      <c r="B98" s="86" t="s">
        <v>56</v>
      </c>
      <c r="C98" s="86" t="s">
        <v>142</v>
      </c>
      <c r="D98" s="86" t="s">
        <v>621</v>
      </c>
      <c r="E98" s="99" t="s">
        <v>67</v>
      </c>
      <c r="F98" s="84" t="s">
        <v>362</v>
      </c>
      <c r="G98" s="99" t="s">
        <v>57</v>
      </c>
      <c r="H98" s="83" t="s">
        <v>136</v>
      </c>
      <c r="I98" s="94" t="s">
        <v>281</v>
      </c>
      <c r="J98" s="83" t="s">
        <v>73</v>
      </c>
      <c r="K98" s="83" t="s">
        <v>12</v>
      </c>
      <c r="L98" s="83" t="s">
        <v>12</v>
      </c>
      <c r="M98" s="127" t="s">
        <v>618</v>
      </c>
      <c r="N98" s="127" t="s">
        <v>618</v>
      </c>
      <c r="O98" s="127" t="s">
        <v>619</v>
      </c>
      <c r="P98" s="127" t="s">
        <v>620</v>
      </c>
      <c r="Q98" s="127" t="s">
        <v>618</v>
      </c>
      <c r="R98" s="127" t="s">
        <v>620</v>
      </c>
      <c r="S98" s="127" t="s">
        <v>620</v>
      </c>
      <c r="T98" s="127" t="s">
        <v>620</v>
      </c>
      <c r="U98" s="146" t="str">
        <f>+HYPERLINK("https://www.gddkia.gov.pl/ankiety/091.pdf","KARTA")</f>
        <v>KARTA</v>
      </c>
    </row>
    <row r="99" spans="1:21" ht="35.1" customHeight="1">
      <c r="A99" s="141" t="s">
        <v>732</v>
      </c>
      <c r="B99" s="86" t="s">
        <v>144</v>
      </c>
      <c r="C99" s="86" t="s">
        <v>145</v>
      </c>
      <c r="D99" s="86" t="s">
        <v>146</v>
      </c>
      <c r="E99" s="99" t="s">
        <v>147</v>
      </c>
      <c r="F99" s="84" t="s">
        <v>148</v>
      </c>
      <c r="G99" s="99" t="s">
        <v>57</v>
      </c>
      <c r="H99" s="83" t="s">
        <v>135</v>
      </c>
      <c r="I99" s="98">
        <v>552372043</v>
      </c>
      <c r="J99" s="116" t="s">
        <v>149</v>
      </c>
      <c r="K99" s="83" t="s">
        <v>12</v>
      </c>
      <c r="L99" s="83" t="s">
        <v>12</v>
      </c>
      <c r="M99" s="127" t="s">
        <v>618</v>
      </c>
      <c r="N99" s="127" t="s">
        <v>9</v>
      </c>
      <c r="O99" s="127" t="s">
        <v>619</v>
      </c>
      <c r="P99" s="127" t="s">
        <v>9</v>
      </c>
      <c r="Q99" s="127" t="s">
        <v>618</v>
      </c>
      <c r="R99" s="127" t="s">
        <v>9</v>
      </c>
      <c r="S99" s="127" t="s">
        <v>9</v>
      </c>
      <c r="T99" s="127" t="s">
        <v>9</v>
      </c>
      <c r="U99" s="146" t="str">
        <f>+HYPERLINK("https://www.gddkia.gov.pl/ankiety/092.pdf","KARTA")</f>
        <v>KARTA</v>
      </c>
    </row>
    <row r="100" spans="1:21" ht="40.5" customHeight="1">
      <c r="A100" s="141" t="s">
        <v>733</v>
      </c>
      <c r="B100" s="86" t="s">
        <v>144</v>
      </c>
      <c r="C100" s="86" t="s">
        <v>365</v>
      </c>
      <c r="D100" s="86" t="s">
        <v>366</v>
      </c>
      <c r="E100" s="99" t="s">
        <v>150</v>
      </c>
      <c r="F100" s="84" t="s">
        <v>367</v>
      </c>
      <c r="G100" s="99" t="s">
        <v>68</v>
      </c>
      <c r="H100" s="86" t="s">
        <v>256</v>
      </c>
      <c r="I100" s="87">
        <v>801114747</v>
      </c>
      <c r="J100" s="97" t="s">
        <v>257</v>
      </c>
      <c r="K100" s="83" t="s">
        <v>12</v>
      </c>
      <c r="L100" s="83" t="s">
        <v>12</v>
      </c>
      <c r="M100" s="127" t="s">
        <v>618</v>
      </c>
      <c r="N100" s="127" t="s">
        <v>9</v>
      </c>
      <c r="O100" s="127" t="s">
        <v>618</v>
      </c>
      <c r="P100" s="127" t="s">
        <v>9</v>
      </c>
      <c r="Q100" s="127" t="s">
        <v>618</v>
      </c>
      <c r="R100" s="127" t="s">
        <v>9</v>
      </c>
      <c r="S100" s="127" t="s">
        <v>9</v>
      </c>
      <c r="T100" s="127" t="s">
        <v>9</v>
      </c>
      <c r="U100" s="146" t="str">
        <f>+HYPERLINK("https://www.gddkia.gov.pl/ankiety/093.pdf","KARTA")</f>
        <v>KARTA</v>
      </c>
    </row>
    <row r="101" spans="1:21" ht="40.5" customHeight="1">
      <c r="A101" s="141" t="s">
        <v>734</v>
      </c>
      <c r="B101" s="86" t="s">
        <v>144</v>
      </c>
      <c r="C101" s="86" t="s">
        <v>151</v>
      </c>
      <c r="D101" s="86" t="s">
        <v>623</v>
      </c>
      <c r="E101" s="99" t="s">
        <v>150</v>
      </c>
      <c r="F101" s="84" t="s">
        <v>152</v>
      </c>
      <c r="G101" s="99" t="s">
        <v>68</v>
      </c>
      <c r="H101" s="86" t="s">
        <v>280</v>
      </c>
      <c r="I101" s="87">
        <v>801167536</v>
      </c>
      <c r="J101" s="97" t="s">
        <v>81</v>
      </c>
      <c r="K101" s="83" t="s">
        <v>12</v>
      </c>
      <c r="L101" s="83" t="s">
        <v>12</v>
      </c>
      <c r="M101" s="127" t="s">
        <v>618</v>
      </c>
      <c r="N101" s="127" t="s">
        <v>618</v>
      </c>
      <c r="O101" s="127" t="s">
        <v>618</v>
      </c>
      <c r="P101" s="127" t="s">
        <v>619</v>
      </c>
      <c r="Q101" s="127" t="s">
        <v>618</v>
      </c>
      <c r="R101" s="127" t="s">
        <v>619</v>
      </c>
      <c r="S101" s="127" t="s">
        <v>9</v>
      </c>
      <c r="T101" s="127" t="s">
        <v>619</v>
      </c>
      <c r="U101" s="146" t="str">
        <f>+HYPERLINK("https://www.gddkia.gov.pl/ankiety/094.pdf","KARTA")</f>
        <v>KARTA</v>
      </c>
    </row>
    <row r="102" spans="1:21" ht="35.1" customHeight="1">
      <c r="A102" s="141" t="s">
        <v>735</v>
      </c>
      <c r="B102" s="86" t="s">
        <v>144</v>
      </c>
      <c r="C102" s="86" t="s">
        <v>151</v>
      </c>
      <c r="D102" s="86" t="s">
        <v>622</v>
      </c>
      <c r="E102" s="99" t="s">
        <v>150</v>
      </c>
      <c r="F102" s="84" t="s">
        <v>154</v>
      </c>
      <c r="G102" s="99" t="s">
        <v>57</v>
      </c>
      <c r="H102" s="86" t="s">
        <v>280</v>
      </c>
      <c r="I102" s="98">
        <v>801167536</v>
      </c>
      <c r="J102" s="83" t="s">
        <v>81</v>
      </c>
      <c r="K102" s="83" t="s">
        <v>12</v>
      </c>
      <c r="L102" s="83" t="s">
        <v>12</v>
      </c>
      <c r="M102" s="127" t="s">
        <v>618</v>
      </c>
      <c r="N102" s="127" t="s">
        <v>618</v>
      </c>
      <c r="O102" s="127" t="s">
        <v>618</v>
      </c>
      <c r="P102" s="127" t="s">
        <v>619</v>
      </c>
      <c r="Q102" s="127" t="s">
        <v>618</v>
      </c>
      <c r="R102" s="127" t="s">
        <v>619</v>
      </c>
      <c r="S102" s="127" t="s">
        <v>9</v>
      </c>
      <c r="T102" s="127" t="s">
        <v>619</v>
      </c>
      <c r="U102" s="146" t="str">
        <f>+HYPERLINK("https://www.gddkia.gov.pl/ankiety/095.pdf","KARTA")</f>
        <v>KARTA</v>
      </c>
    </row>
    <row r="103" spans="1:21" ht="35.1" customHeight="1">
      <c r="A103" s="141" t="s">
        <v>736</v>
      </c>
      <c r="B103" s="86" t="s">
        <v>144</v>
      </c>
      <c r="C103" s="86" t="s">
        <v>155</v>
      </c>
      <c r="D103" s="86" t="s">
        <v>624</v>
      </c>
      <c r="E103" s="99" t="s">
        <v>150</v>
      </c>
      <c r="F103" s="84" t="s">
        <v>156</v>
      </c>
      <c r="G103" s="99" t="s">
        <v>68</v>
      </c>
      <c r="H103" s="86" t="s">
        <v>499</v>
      </c>
      <c r="I103" s="98" t="s">
        <v>73</v>
      </c>
      <c r="J103" s="83" t="s">
        <v>73</v>
      </c>
      <c r="K103" s="83" t="s">
        <v>11</v>
      </c>
      <c r="L103" s="83" t="s">
        <v>12</v>
      </c>
      <c r="M103" s="127" t="s">
        <v>618</v>
      </c>
      <c r="N103" s="127" t="s">
        <v>618</v>
      </c>
      <c r="O103" s="127" t="s">
        <v>620</v>
      </c>
      <c r="P103" s="127" t="s">
        <v>620</v>
      </c>
      <c r="Q103" s="127" t="s">
        <v>620</v>
      </c>
      <c r="R103" s="127" t="s">
        <v>620</v>
      </c>
      <c r="S103" s="127" t="s">
        <v>620</v>
      </c>
      <c r="T103" s="127" t="s">
        <v>620</v>
      </c>
      <c r="U103" s="146" t="str">
        <f>+HYPERLINK("https://www.gddkia.gov.pl/ankiety/096.pdf","KARTA")</f>
        <v>KARTA</v>
      </c>
    </row>
    <row r="104" spans="1:21" ht="35.1" customHeight="1">
      <c r="A104" s="141" t="s">
        <v>737</v>
      </c>
      <c r="B104" s="86" t="s">
        <v>144</v>
      </c>
      <c r="C104" s="86" t="s">
        <v>425</v>
      </c>
      <c r="D104" s="86" t="s">
        <v>625</v>
      </c>
      <c r="E104" s="99" t="s">
        <v>150</v>
      </c>
      <c r="F104" s="84" t="s">
        <v>157</v>
      </c>
      <c r="G104" s="99" t="s">
        <v>57</v>
      </c>
      <c r="H104" s="86" t="s">
        <v>499</v>
      </c>
      <c r="I104" s="98" t="s">
        <v>73</v>
      </c>
      <c r="J104" s="83" t="s">
        <v>73</v>
      </c>
      <c r="K104" s="83" t="s">
        <v>11</v>
      </c>
      <c r="L104" s="83" t="s">
        <v>12</v>
      </c>
      <c r="M104" s="127" t="s">
        <v>618</v>
      </c>
      <c r="N104" s="127" t="s">
        <v>618</v>
      </c>
      <c r="O104" s="127" t="s">
        <v>620</v>
      </c>
      <c r="P104" s="127" t="s">
        <v>620</v>
      </c>
      <c r="Q104" s="127" t="s">
        <v>620</v>
      </c>
      <c r="R104" s="127" t="s">
        <v>620</v>
      </c>
      <c r="S104" s="127" t="s">
        <v>620</v>
      </c>
      <c r="T104" s="127" t="s">
        <v>620</v>
      </c>
      <c r="U104" s="146" t="str">
        <f>+HYPERLINK("https://www.gddkia.gov.pl/ankiety/097.pdf","KARTA")</f>
        <v>KARTA</v>
      </c>
    </row>
    <row r="105" spans="1:21" s="70" customFormat="1" ht="35.1" customHeight="1">
      <c r="A105" s="141" t="s">
        <v>738</v>
      </c>
      <c r="B105" s="86" t="s">
        <v>144</v>
      </c>
      <c r="C105" s="86" t="s">
        <v>500</v>
      </c>
      <c r="D105" s="86" t="s">
        <v>626</v>
      </c>
      <c r="E105" s="99" t="s">
        <v>150</v>
      </c>
      <c r="F105" s="84" t="s">
        <v>501</v>
      </c>
      <c r="G105" s="99" t="s">
        <v>68</v>
      </c>
      <c r="H105" s="86" t="s">
        <v>135</v>
      </c>
      <c r="I105" s="98"/>
      <c r="J105" s="83"/>
      <c r="K105" s="83" t="s">
        <v>11</v>
      </c>
      <c r="L105" s="83" t="s">
        <v>12</v>
      </c>
      <c r="M105" s="127" t="s">
        <v>618</v>
      </c>
      <c r="N105" s="127" t="s">
        <v>618</v>
      </c>
      <c r="O105" s="127" t="s">
        <v>619</v>
      </c>
      <c r="P105" s="127" t="s">
        <v>619</v>
      </c>
      <c r="Q105" s="127" t="s">
        <v>618</v>
      </c>
      <c r="R105" s="127" t="s">
        <v>619</v>
      </c>
      <c r="S105" s="127" t="s">
        <v>9</v>
      </c>
      <c r="T105" s="127" t="s">
        <v>619</v>
      </c>
      <c r="U105" s="146" t="str">
        <f>+HYPERLINK("https://www.gddkia.gov.pl/ankiety/098.pdf","KARTA")</f>
        <v>KARTA</v>
      </c>
    </row>
    <row r="106" spans="1:21" ht="35.1" customHeight="1">
      <c r="A106" s="141" t="s">
        <v>739</v>
      </c>
      <c r="B106" s="86" t="s">
        <v>144</v>
      </c>
      <c r="C106" s="86" t="s">
        <v>426</v>
      </c>
      <c r="D106" s="86" t="s">
        <v>627</v>
      </c>
      <c r="E106" s="99" t="s">
        <v>150</v>
      </c>
      <c r="F106" s="84" t="s">
        <v>427</v>
      </c>
      <c r="G106" s="99" t="s">
        <v>57</v>
      </c>
      <c r="H106" s="83" t="s">
        <v>73</v>
      </c>
      <c r="I106" s="98" t="s">
        <v>73</v>
      </c>
      <c r="J106" s="116" t="s">
        <v>73</v>
      </c>
      <c r="K106" s="83" t="s">
        <v>11</v>
      </c>
      <c r="L106" s="83" t="s">
        <v>12</v>
      </c>
      <c r="M106" s="127" t="s">
        <v>618</v>
      </c>
      <c r="N106" s="127" t="s">
        <v>618</v>
      </c>
      <c r="O106" s="127" t="s">
        <v>620</v>
      </c>
      <c r="P106" s="127" t="s">
        <v>620</v>
      </c>
      <c r="Q106" s="127" t="s">
        <v>620</v>
      </c>
      <c r="R106" s="127" t="s">
        <v>620</v>
      </c>
      <c r="S106" s="127" t="s">
        <v>620</v>
      </c>
      <c r="T106" s="127" t="s">
        <v>620</v>
      </c>
      <c r="U106" s="146" t="str">
        <f>+HYPERLINK("https://www.gddkia.gov.pl/ankiety/099.pdf","KARTA")</f>
        <v>KARTA</v>
      </c>
    </row>
    <row r="107" spans="1:21" ht="35.1" customHeight="1">
      <c r="A107" s="141" t="s">
        <v>740</v>
      </c>
      <c r="B107" s="86" t="s">
        <v>144</v>
      </c>
      <c r="C107" s="86" t="s">
        <v>426</v>
      </c>
      <c r="D107" s="86" t="s">
        <v>627</v>
      </c>
      <c r="E107" s="99" t="s">
        <v>150</v>
      </c>
      <c r="F107" s="84" t="s">
        <v>428</v>
      </c>
      <c r="G107" s="99" t="s">
        <v>68</v>
      </c>
      <c r="H107" s="86" t="s">
        <v>73</v>
      </c>
      <c r="I107" s="98" t="s">
        <v>73</v>
      </c>
      <c r="J107" s="83" t="s">
        <v>73</v>
      </c>
      <c r="K107" s="83" t="s">
        <v>11</v>
      </c>
      <c r="L107" s="83" t="s">
        <v>12</v>
      </c>
      <c r="M107" s="127" t="s">
        <v>618</v>
      </c>
      <c r="N107" s="127" t="s">
        <v>618</v>
      </c>
      <c r="O107" s="127" t="s">
        <v>620</v>
      </c>
      <c r="P107" s="127" t="s">
        <v>620</v>
      </c>
      <c r="Q107" s="127" t="s">
        <v>620</v>
      </c>
      <c r="R107" s="127" t="s">
        <v>620</v>
      </c>
      <c r="S107" s="127" t="s">
        <v>620</v>
      </c>
      <c r="T107" s="127" t="s">
        <v>620</v>
      </c>
      <c r="U107" s="146" t="str">
        <f>+HYPERLINK("https://www.gddkia.gov.pl/ankiety/100.pdf","KARTA")</f>
        <v>KARTA</v>
      </c>
    </row>
    <row r="108" spans="1:21" ht="35.1" customHeight="1">
      <c r="A108" s="141" t="s">
        <v>741</v>
      </c>
      <c r="B108" s="86" t="s">
        <v>144</v>
      </c>
      <c r="C108" s="86" t="s">
        <v>429</v>
      </c>
      <c r="D108" s="86" t="s">
        <v>628</v>
      </c>
      <c r="E108" s="99" t="s">
        <v>158</v>
      </c>
      <c r="F108" s="84" t="s">
        <v>159</v>
      </c>
      <c r="G108" s="99" t="s">
        <v>68</v>
      </c>
      <c r="H108" s="86" t="s">
        <v>73</v>
      </c>
      <c r="I108" s="98" t="s">
        <v>73</v>
      </c>
      <c r="J108" s="86" t="s">
        <v>73</v>
      </c>
      <c r="K108" s="122" t="s">
        <v>11</v>
      </c>
      <c r="L108" s="83" t="s">
        <v>12</v>
      </c>
      <c r="M108" s="127" t="s">
        <v>618</v>
      </c>
      <c r="N108" s="127" t="s">
        <v>618</v>
      </c>
      <c r="O108" s="127" t="s">
        <v>620</v>
      </c>
      <c r="P108" s="127" t="s">
        <v>620</v>
      </c>
      <c r="Q108" s="127" t="s">
        <v>620</v>
      </c>
      <c r="R108" s="127" t="s">
        <v>620</v>
      </c>
      <c r="S108" s="127" t="s">
        <v>620</v>
      </c>
      <c r="T108" s="127" t="s">
        <v>620</v>
      </c>
      <c r="U108" s="146" t="str">
        <f>+HYPERLINK("https://www.gddkia.gov.pl/ankiety/101.pdf","KARTA")</f>
        <v>KARTA</v>
      </c>
    </row>
    <row r="109" spans="1:21" ht="35.1" customHeight="1">
      <c r="A109" s="141" t="s">
        <v>742</v>
      </c>
      <c r="B109" s="86" t="s">
        <v>144</v>
      </c>
      <c r="C109" s="86" t="s">
        <v>160</v>
      </c>
      <c r="D109" s="86" t="s">
        <v>161</v>
      </c>
      <c r="E109" s="99" t="s">
        <v>158</v>
      </c>
      <c r="F109" s="84" t="s">
        <v>162</v>
      </c>
      <c r="G109" s="99" t="s">
        <v>57</v>
      </c>
      <c r="H109" s="86" t="s">
        <v>135</v>
      </c>
      <c r="I109" s="98">
        <v>895139030</v>
      </c>
      <c r="J109" s="83" t="s">
        <v>149</v>
      </c>
      <c r="K109" s="83" t="s">
        <v>12</v>
      </c>
      <c r="L109" s="83" t="s">
        <v>12</v>
      </c>
      <c r="M109" s="127" t="s">
        <v>618</v>
      </c>
      <c r="N109" s="127" t="s">
        <v>618</v>
      </c>
      <c r="O109" s="127" t="s">
        <v>619</v>
      </c>
      <c r="P109" s="127" t="s">
        <v>619</v>
      </c>
      <c r="Q109" s="127" t="s">
        <v>618</v>
      </c>
      <c r="R109" s="127" t="s">
        <v>619</v>
      </c>
      <c r="S109" s="127" t="s">
        <v>9</v>
      </c>
      <c r="T109" s="127" t="s">
        <v>619</v>
      </c>
      <c r="U109" s="146" t="str">
        <f>+HYPERLINK("https://www.gddkia.gov.pl/ankiety/102.pdf","KARTA")</f>
        <v>KARTA</v>
      </c>
    </row>
    <row r="110" spans="1:21" ht="35.1" customHeight="1">
      <c r="A110" s="141" t="s">
        <v>743</v>
      </c>
      <c r="B110" s="86" t="s">
        <v>59</v>
      </c>
      <c r="C110" s="86" t="s">
        <v>163</v>
      </c>
      <c r="D110" s="86" t="s">
        <v>164</v>
      </c>
      <c r="E110" s="99" t="s">
        <v>28</v>
      </c>
      <c r="F110" s="84" t="s">
        <v>165</v>
      </c>
      <c r="G110" s="99" t="s">
        <v>54</v>
      </c>
      <c r="H110" s="86" t="s">
        <v>380</v>
      </c>
      <c r="I110" s="98">
        <v>774094900</v>
      </c>
      <c r="J110" s="83" t="s">
        <v>166</v>
      </c>
      <c r="K110" s="83" t="s">
        <v>12</v>
      </c>
      <c r="L110" s="83" t="s">
        <v>12</v>
      </c>
      <c r="M110" s="127" t="s">
        <v>618</v>
      </c>
      <c r="N110" s="127" t="s">
        <v>618</v>
      </c>
      <c r="O110" s="127" t="s">
        <v>620</v>
      </c>
      <c r="P110" s="127" t="s">
        <v>620</v>
      </c>
      <c r="Q110" s="127" t="s">
        <v>620</v>
      </c>
      <c r="R110" s="127" t="s">
        <v>620</v>
      </c>
      <c r="S110" s="127" t="s">
        <v>620</v>
      </c>
      <c r="T110" s="127" t="s">
        <v>620</v>
      </c>
      <c r="U110" s="146" t="str">
        <f>+HYPERLINK("https://www.gddkia.gov.pl/ankiety/103.pdf","KARTA")</f>
        <v>KARTA</v>
      </c>
    </row>
    <row r="111" spans="1:21" ht="35.1" customHeight="1">
      <c r="A111" s="141" t="s">
        <v>744</v>
      </c>
      <c r="B111" s="86" t="s">
        <v>59</v>
      </c>
      <c r="C111" s="86" t="s">
        <v>167</v>
      </c>
      <c r="D111" s="86" t="s">
        <v>168</v>
      </c>
      <c r="E111" s="99" t="s">
        <v>28</v>
      </c>
      <c r="F111" s="84" t="s">
        <v>169</v>
      </c>
      <c r="G111" s="99" t="s">
        <v>58</v>
      </c>
      <c r="H111" s="86" t="s">
        <v>380</v>
      </c>
      <c r="I111" s="98">
        <v>774094900</v>
      </c>
      <c r="J111" s="83" t="s">
        <v>166</v>
      </c>
      <c r="K111" s="83" t="s">
        <v>12</v>
      </c>
      <c r="L111" s="83" t="s">
        <v>12</v>
      </c>
      <c r="M111" s="127" t="s">
        <v>618</v>
      </c>
      <c r="N111" s="127" t="s">
        <v>618</v>
      </c>
      <c r="O111" s="127" t="s">
        <v>620</v>
      </c>
      <c r="P111" s="127" t="s">
        <v>620</v>
      </c>
      <c r="Q111" s="127" t="s">
        <v>620</v>
      </c>
      <c r="R111" s="127" t="s">
        <v>620</v>
      </c>
      <c r="S111" s="127" t="s">
        <v>620</v>
      </c>
      <c r="T111" s="127" t="s">
        <v>620</v>
      </c>
      <c r="U111" s="146" t="str">
        <f>+HYPERLINK("https://www.gddkia.gov.pl/ankiety/104.pdf","KARTA")</f>
        <v>KARTA</v>
      </c>
    </row>
    <row r="112" spans="1:21" ht="35.1" customHeight="1">
      <c r="A112" s="141" t="s">
        <v>745</v>
      </c>
      <c r="B112" s="86" t="s">
        <v>59</v>
      </c>
      <c r="C112" s="86" t="s">
        <v>170</v>
      </c>
      <c r="D112" s="86" t="s">
        <v>32</v>
      </c>
      <c r="E112" s="99" t="s">
        <v>28</v>
      </c>
      <c r="F112" s="84" t="s">
        <v>45</v>
      </c>
      <c r="G112" s="99" t="s">
        <v>58</v>
      </c>
      <c r="H112" s="86" t="s">
        <v>368</v>
      </c>
      <c r="I112" s="98">
        <v>608651918</v>
      </c>
      <c r="J112" s="83" t="s">
        <v>369</v>
      </c>
      <c r="K112" s="83" t="s">
        <v>12</v>
      </c>
      <c r="L112" s="83" t="s">
        <v>12</v>
      </c>
      <c r="M112" s="127" t="s">
        <v>618</v>
      </c>
      <c r="N112" s="127" t="s">
        <v>618</v>
      </c>
      <c r="O112" s="127" t="s">
        <v>618</v>
      </c>
      <c r="P112" s="127" t="s">
        <v>619</v>
      </c>
      <c r="Q112" s="127" t="s">
        <v>618</v>
      </c>
      <c r="R112" s="127" t="s">
        <v>619</v>
      </c>
      <c r="S112" s="127" t="s">
        <v>9</v>
      </c>
      <c r="T112" s="127" t="s">
        <v>619</v>
      </c>
      <c r="U112" s="146" t="str">
        <f>+HYPERLINK("https://www.gddkia.gov.pl/ankiety/105.pdf","KARTA")</f>
        <v>KARTA</v>
      </c>
    </row>
    <row r="113" spans="1:21" ht="35.1" customHeight="1">
      <c r="A113" s="141" t="s">
        <v>746</v>
      </c>
      <c r="B113" s="86" t="s">
        <v>59</v>
      </c>
      <c r="C113" s="86" t="s">
        <v>170</v>
      </c>
      <c r="D113" s="86" t="s">
        <v>33</v>
      </c>
      <c r="E113" s="99" t="s">
        <v>28</v>
      </c>
      <c r="F113" s="84" t="s">
        <v>44</v>
      </c>
      <c r="G113" s="99" t="s">
        <v>54</v>
      </c>
      <c r="H113" s="86" t="s">
        <v>368</v>
      </c>
      <c r="I113" s="98">
        <v>608651918</v>
      </c>
      <c r="J113" s="83" t="s">
        <v>369</v>
      </c>
      <c r="K113" s="83" t="s">
        <v>12</v>
      </c>
      <c r="L113" s="83" t="s">
        <v>12</v>
      </c>
      <c r="M113" s="127" t="s">
        <v>618</v>
      </c>
      <c r="N113" s="127" t="s">
        <v>618</v>
      </c>
      <c r="O113" s="127" t="s">
        <v>618</v>
      </c>
      <c r="P113" s="127" t="s">
        <v>619</v>
      </c>
      <c r="Q113" s="127" t="s">
        <v>618</v>
      </c>
      <c r="R113" s="127" t="s">
        <v>619</v>
      </c>
      <c r="S113" s="127" t="s">
        <v>9</v>
      </c>
      <c r="T113" s="127" t="s">
        <v>619</v>
      </c>
      <c r="U113" s="146" t="str">
        <f>+HYPERLINK("https://www.gddkia.gov.pl/ankiety/106.pdf","KARTA")</f>
        <v>KARTA</v>
      </c>
    </row>
    <row r="114" spans="1:21" ht="35.1" customHeight="1">
      <c r="A114" s="141" t="s">
        <v>747</v>
      </c>
      <c r="B114" s="86" t="s">
        <v>59</v>
      </c>
      <c r="C114" s="86" t="s">
        <v>171</v>
      </c>
      <c r="D114" s="86" t="s">
        <v>172</v>
      </c>
      <c r="E114" s="99" t="s">
        <v>28</v>
      </c>
      <c r="F114" s="84" t="s">
        <v>173</v>
      </c>
      <c r="G114" s="99" t="s">
        <v>54</v>
      </c>
      <c r="H114" s="86" t="s">
        <v>380</v>
      </c>
      <c r="I114" s="87">
        <v>774094900</v>
      </c>
      <c r="J114" s="97" t="s">
        <v>166</v>
      </c>
      <c r="K114" s="83" t="s">
        <v>12</v>
      </c>
      <c r="L114" s="83" t="s">
        <v>12</v>
      </c>
      <c r="M114" s="127" t="s">
        <v>618</v>
      </c>
      <c r="N114" s="127" t="s">
        <v>618</v>
      </c>
      <c r="O114" s="127" t="s">
        <v>620</v>
      </c>
      <c r="P114" s="127" t="s">
        <v>620</v>
      </c>
      <c r="Q114" s="127" t="s">
        <v>620</v>
      </c>
      <c r="R114" s="127" t="s">
        <v>620</v>
      </c>
      <c r="S114" s="127" t="s">
        <v>620</v>
      </c>
      <c r="T114" s="127" t="s">
        <v>620</v>
      </c>
      <c r="U114" s="146" t="str">
        <f>+HYPERLINK("https://www.gddkia.gov.pl/ankiety/107.pdf","KARTA")</f>
        <v>KARTA</v>
      </c>
    </row>
    <row r="115" spans="1:21" ht="35.1" customHeight="1">
      <c r="A115" s="141" t="s">
        <v>748</v>
      </c>
      <c r="B115" s="86" t="s">
        <v>59</v>
      </c>
      <c r="C115" s="86" t="s">
        <v>171</v>
      </c>
      <c r="D115" s="86" t="s">
        <v>174</v>
      </c>
      <c r="E115" s="99" t="s">
        <v>28</v>
      </c>
      <c r="F115" s="84" t="s">
        <v>173</v>
      </c>
      <c r="G115" s="99" t="s">
        <v>58</v>
      </c>
      <c r="H115" s="86" t="s">
        <v>380</v>
      </c>
      <c r="I115" s="87">
        <v>774094900</v>
      </c>
      <c r="J115" s="97" t="s">
        <v>166</v>
      </c>
      <c r="K115" s="83" t="s">
        <v>12</v>
      </c>
      <c r="L115" s="83" t="s">
        <v>12</v>
      </c>
      <c r="M115" s="127" t="s">
        <v>618</v>
      </c>
      <c r="N115" s="127" t="s">
        <v>618</v>
      </c>
      <c r="O115" s="127" t="s">
        <v>620</v>
      </c>
      <c r="P115" s="127" t="s">
        <v>620</v>
      </c>
      <c r="Q115" s="127" t="s">
        <v>620</v>
      </c>
      <c r="R115" s="127" t="s">
        <v>620</v>
      </c>
      <c r="S115" s="127" t="s">
        <v>620</v>
      </c>
      <c r="T115" s="127" t="s">
        <v>620</v>
      </c>
      <c r="U115" s="146" t="str">
        <f>+HYPERLINK("https://www.gddkia.gov.pl/ankiety/108.pdf","KARTA")</f>
        <v>KARTA</v>
      </c>
    </row>
    <row r="116" spans="1:21" ht="35.1" customHeight="1">
      <c r="A116" s="141" t="s">
        <v>749</v>
      </c>
      <c r="B116" s="86" t="s">
        <v>59</v>
      </c>
      <c r="C116" s="86" t="s">
        <v>175</v>
      </c>
      <c r="D116" s="86" t="s">
        <v>34</v>
      </c>
      <c r="E116" s="99" t="s">
        <v>28</v>
      </c>
      <c r="F116" s="84" t="s">
        <v>176</v>
      </c>
      <c r="G116" s="99" t="s">
        <v>58</v>
      </c>
      <c r="H116" s="100" t="s">
        <v>280</v>
      </c>
      <c r="I116" s="98">
        <v>242564380</v>
      </c>
      <c r="J116" s="97" t="s">
        <v>430</v>
      </c>
      <c r="K116" s="80" t="s">
        <v>12</v>
      </c>
      <c r="L116" s="83" t="s">
        <v>12</v>
      </c>
      <c r="M116" s="127" t="s">
        <v>618</v>
      </c>
      <c r="N116" s="127" t="s">
        <v>618</v>
      </c>
      <c r="O116" s="127" t="s">
        <v>618</v>
      </c>
      <c r="P116" s="127" t="s">
        <v>9</v>
      </c>
      <c r="Q116" s="127" t="s">
        <v>618</v>
      </c>
      <c r="R116" s="127" t="s">
        <v>9</v>
      </c>
      <c r="S116" s="127" t="s">
        <v>9</v>
      </c>
      <c r="T116" s="127" t="s">
        <v>9</v>
      </c>
      <c r="U116" s="146" t="str">
        <f>+HYPERLINK("https://www.gddkia.gov.pl/ankiety/109.pdf","KARTA")</f>
        <v>KARTA</v>
      </c>
    </row>
    <row r="117" spans="1:21" ht="35.1" customHeight="1">
      <c r="A117" s="141" t="s">
        <v>750</v>
      </c>
      <c r="B117" s="86" t="s">
        <v>59</v>
      </c>
      <c r="C117" s="86" t="s">
        <v>175</v>
      </c>
      <c r="D117" s="86" t="s">
        <v>35</v>
      </c>
      <c r="E117" s="99" t="s">
        <v>28</v>
      </c>
      <c r="F117" s="84" t="s">
        <v>176</v>
      </c>
      <c r="G117" s="99" t="s">
        <v>54</v>
      </c>
      <c r="H117" s="100" t="s">
        <v>280</v>
      </c>
      <c r="I117" s="98">
        <v>242564379</v>
      </c>
      <c r="J117" s="97" t="s">
        <v>431</v>
      </c>
      <c r="K117" s="80" t="s">
        <v>12</v>
      </c>
      <c r="L117" s="83" t="s">
        <v>12</v>
      </c>
      <c r="M117" s="127" t="s">
        <v>618</v>
      </c>
      <c r="N117" s="127" t="s">
        <v>618</v>
      </c>
      <c r="O117" s="127" t="s">
        <v>619</v>
      </c>
      <c r="P117" s="127" t="s">
        <v>9</v>
      </c>
      <c r="Q117" s="127" t="s">
        <v>618</v>
      </c>
      <c r="R117" s="127" t="s">
        <v>9</v>
      </c>
      <c r="S117" s="127" t="s">
        <v>9</v>
      </c>
      <c r="T117" s="127" t="s">
        <v>9</v>
      </c>
      <c r="U117" s="146" t="str">
        <f>+HYPERLINK("https://www.gddkia.gov.pl/ankiety/110.pdf","KARTA")</f>
        <v>KARTA</v>
      </c>
    </row>
    <row r="118" spans="1:21" s="70" customFormat="1" ht="35.1" customHeight="1">
      <c r="A118" s="141" t="s">
        <v>751</v>
      </c>
      <c r="B118" s="86" t="s">
        <v>566</v>
      </c>
      <c r="C118" s="86" t="s">
        <v>567</v>
      </c>
      <c r="D118" s="86" t="s">
        <v>568</v>
      </c>
      <c r="E118" s="99" t="s">
        <v>17</v>
      </c>
      <c r="F118" s="84" t="s">
        <v>569</v>
      </c>
      <c r="G118" s="99" t="s">
        <v>268</v>
      </c>
      <c r="H118" s="100" t="s">
        <v>570</v>
      </c>
      <c r="I118" s="98">
        <v>504422022</v>
      </c>
      <c r="J118" s="97" t="s">
        <v>571</v>
      </c>
      <c r="K118" s="80" t="s">
        <v>12</v>
      </c>
      <c r="L118" s="83" t="s">
        <v>12</v>
      </c>
      <c r="M118" s="127" t="s">
        <v>618</v>
      </c>
      <c r="N118" s="127" t="s">
        <v>9</v>
      </c>
      <c r="O118" s="127" t="s">
        <v>620</v>
      </c>
      <c r="P118" s="127" t="s">
        <v>620</v>
      </c>
      <c r="Q118" s="127" t="s">
        <v>620</v>
      </c>
      <c r="R118" s="127" t="s">
        <v>620</v>
      </c>
      <c r="S118" s="127" t="s">
        <v>620</v>
      </c>
      <c r="T118" s="127" t="s">
        <v>620</v>
      </c>
      <c r="U118" s="146" t="str">
        <f>+HYPERLINK("https://www.gddkia.gov.pl/ankiety/111.pdf","KARTA")</f>
        <v>KARTA</v>
      </c>
    </row>
    <row r="119" spans="1:21" s="70" customFormat="1" ht="35.1" customHeight="1">
      <c r="A119" s="141" t="s">
        <v>752</v>
      </c>
      <c r="B119" s="86" t="s">
        <v>566</v>
      </c>
      <c r="C119" s="86" t="s">
        <v>567</v>
      </c>
      <c r="D119" s="86" t="s">
        <v>572</v>
      </c>
      <c r="E119" s="99" t="s">
        <v>17</v>
      </c>
      <c r="F119" s="84" t="s">
        <v>569</v>
      </c>
      <c r="G119" s="99" t="s">
        <v>52</v>
      </c>
      <c r="H119" s="100" t="s">
        <v>570</v>
      </c>
      <c r="I119" s="98">
        <v>504422022</v>
      </c>
      <c r="J119" s="97" t="s">
        <v>571</v>
      </c>
      <c r="K119" s="80" t="s">
        <v>12</v>
      </c>
      <c r="L119" s="83" t="s">
        <v>12</v>
      </c>
      <c r="M119" s="127" t="s">
        <v>618</v>
      </c>
      <c r="N119" s="127" t="s">
        <v>9</v>
      </c>
      <c r="O119" s="127" t="s">
        <v>620</v>
      </c>
      <c r="P119" s="127" t="s">
        <v>620</v>
      </c>
      <c r="Q119" s="127" t="s">
        <v>620</v>
      </c>
      <c r="R119" s="127" t="s">
        <v>620</v>
      </c>
      <c r="S119" s="127" t="s">
        <v>620</v>
      </c>
      <c r="T119" s="127" t="s">
        <v>620</v>
      </c>
      <c r="U119" s="146" t="str">
        <f>+HYPERLINK("https://www.gddkia.gov.pl/ankiety/112.pdf","KARTA")</f>
        <v>KARTA</v>
      </c>
    </row>
    <row r="120" spans="1:21" s="70" customFormat="1" ht="35.1" customHeight="1">
      <c r="A120" s="141" t="s">
        <v>753</v>
      </c>
      <c r="B120" s="86" t="s">
        <v>566</v>
      </c>
      <c r="C120" s="86" t="s">
        <v>573</v>
      </c>
      <c r="D120" s="86" t="s">
        <v>574</v>
      </c>
      <c r="E120" s="99" t="s">
        <v>17</v>
      </c>
      <c r="F120" s="84" t="s">
        <v>575</v>
      </c>
      <c r="G120" s="99" t="s">
        <v>268</v>
      </c>
      <c r="H120" s="100" t="s">
        <v>570</v>
      </c>
      <c r="I120" s="98">
        <v>504422022</v>
      </c>
      <c r="J120" s="97" t="s">
        <v>571</v>
      </c>
      <c r="K120" s="80" t="s">
        <v>12</v>
      </c>
      <c r="L120" s="83" t="s">
        <v>12</v>
      </c>
      <c r="M120" s="127" t="s">
        <v>618</v>
      </c>
      <c r="N120" s="127" t="s">
        <v>618</v>
      </c>
      <c r="O120" s="127" t="s">
        <v>9</v>
      </c>
      <c r="P120" s="127" t="s">
        <v>619</v>
      </c>
      <c r="Q120" s="127" t="s">
        <v>9</v>
      </c>
      <c r="R120" s="127" t="s">
        <v>619</v>
      </c>
      <c r="S120" s="127" t="s">
        <v>9</v>
      </c>
      <c r="T120" s="127" t="s">
        <v>619</v>
      </c>
      <c r="U120" s="146" t="str">
        <f>+HYPERLINK("https://www.gddkia.gov.pl/ankiety/113.pdf","KARTA")</f>
        <v>KARTA</v>
      </c>
    </row>
    <row r="121" spans="1:21" s="70" customFormat="1" ht="35.1" customHeight="1">
      <c r="A121" s="141" t="s">
        <v>754</v>
      </c>
      <c r="B121" s="86" t="s">
        <v>566</v>
      </c>
      <c r="C121" s="86" t="s">
        <v>573</v>
      </c>
      <c r="D121" s="86" t="s">
        <v>576</v>
      </c>
      <c r="E121" s="99" t="s">
        <v>17</v>
      </c>
      <c r="F121" s="84" t="s">
        <v>577</v>
      </c>
      <c r="G121" s="99" t="s">
        <v>52</v>
      </c>
      <c r="H121" s="100" t="s">
        <v>570</v>
      </c>
      <c r="I121" s="98">
        <v>504422022</v>
      </c>
      <c r="J121" s="97" t="s">
        <v>571</v>
      </c>
      <c r="K121" s="80" t="s">
        <v>12</v>
      </c>
      <c r="L121" s="83" t="s">
        <v>12</v>
      </c>
      <c r="M121" s="127" t="s">
        <v>618</v>
      </c>
      <c r="N121" s="127" t="s">
        <v>618</v>
      </c>
      <c r="O121" s="127" t="s">
        <v>9</v>
      </c>
      <c r="P121" s="127" t="s">
        <v>619</v>
      </c>
      <c r="Q121" s="127" t="s">
        <v>9</v>
      </c>
      <c r="R121" s="127" t="s">
        <v>619</v>
      </c>
      <c r="S121" s="127" t="s">
        <v>9</v>
      </c>
      <c r="T121" s="127" t="s">
        <v>619</v>
      </c>
      <c r="U121" s="146" t="str">
        <f>+HYPERLINK("https://www.gddkia.gov.pl/ankiety/114.pdf","KARTA")</f>
        <v>KARTA</v>
      </c>
    </row>
    <row r="122" spans="1:21" s="70" customFormat="1" ht="35.1" customHeight="1">
      <c r="A122" s="141" t="s">
        <v>755</v>
      </c>
      <c r="B122" s="86" t="s">
        <v>566</v>
      </c>
      <c r="C122" s="86" t="s">
        <v>578</v>
      </c>
      <c r="D122" s="86" t="s">
        <v>579</v>
      </c>
      <c r="E122" s="99" t="s">
        <v>17</v>
      </c>
      <c r="F122" s="84" t="s">
        <v>580</v>
      </c>
      <c r="G122" s="99" t="s">
        <v>268</v>
      </c>
      <c r="H122" s="100" t="s">
        <v>570</v>
      </c>
      <c r="I122" s="98">
        <v>504422022</v>
      </c>
      <c r="J122" s="97" t="s">
        <v>571</v>
      </c>
      <c r="K122" s="80" t="s">
        <v>12</v>
      </c>
      <c r="L122" s="83" t="s">
        <v>12</v>
      </c>
      <c r="M122" s="127" t="s">
        <v>618</v>
      </c>
      <c r="N122" s="127" t="s">
        <v>9</v>
      </c>
      <c r="O122" s="127" t="s">
        <v>620</v>
      </c>
      <c r="P122" s="127" t="s">
        <v>620</v>
      </c>
      <c r="Q122" s="127" t="s">
        <v>620</v>
      </c>
      <c r="R122" s="127" t="s">
        <v>620</v>
      </c>
      <c r="S122" s="127" t="s">
        <v>620</v>
      </c>
      <c r="T122" s="127" t="s">
        <v>620</v>
      </c>
      <c r="U122" s="146" t="str">
        <f>+HYPERLINK("https://www.gddkia.gov.pl/ankiety/115.pdf","KARTA")</f>
        <v>KARTA</v>
      </c>
    </row>
    <row r="123" spans="1:21" s="70" customFormat="1" ht="35.1" customHeight="1">
      <c r="A123" s="141" t="s">
        <v>756</v>
      </c>
      <c r="B123" s="86" t="s">
        <v>566</v>
      </c>
      <c r="C123" s="86" t="s">
        <v>578</v>
      </c>
      <c r="D123" s="83" t="s">
        <v>581</v>
      </c>
      <c r="E123" s="99" t="s">
        <v>17</v>
      </c>
      <c r="F123" s="84" t="s">
        <v>580</v>
      </c>
      <c r="G123" s="99" t="s">
        <v>52</v>
      </c>
      <c r="H123" s="100" t="s">
        <v>570</v>
      </c>
      <c r="I123" s="98">
        <v>504422022</v>
      </c>
      <c r="J123" s="97" t="s">
        <v>571</v>
      </c>
      <c r="K123" s="80" t="s">
        <v>12</v>
      </c>
      <c r="L123" s="83" t="s">
        <v>12</v>
      </c>
      <c r="M123" s="127" t="s">
        <v>618</v>
      </c>
      <c r="N123" s="127" t="s">
        <v>9</v>
      </c>
      <c r="O123" s="127" t="s">
        <v>620</v>
      </c>
      <c r="P123" s="127" t="s">
        <v>620</v>
      </c>
      <c r="Q123" s="127" t="s">
        <v>620</v>
      </c>
      <c r="R123" s="127" t="s">
        <v>620</v>
      </c>
      <c r="S123" s="127" t="s">
        <v>620</v>
      </c>
      <c r="T123" s="127" t="s">
        <v>620</v>
      </c>
      <c r="U123" s="146" t="str">
        <f>+HYPERLINK("https://www.gddkia.gov.pl/ankiety/116.pdf","KARTA")</f>
        <v>KARTA</v>
      </c>
    </row>
    <row r="124" spans="1:21" s="70" customFormat="1" ht="35.1" customHeight="1">
      <c r="A124" s="141" t="s">
        <v>757</v>
      </c>
      <c r="B124" s="86" t="s">
        <v>566</v>
      </c>
      <c r="C124" s="86" t="s">
        <v>578</v>
      </c>
      <c r="D124" s="86" t="s">
        <v>582</v>
      </c>
      <c r="E124" s="99" t="s">
        <v>17</v>
      </c>
      <c r="F124" s="84" t="s">
        <v>583</v>
      </c>
      <c r="G124" s="99" t="s">
        <v>52</v>
      </c>
      <c r="H124" s="100" t="s">
        <v>570</v>
      </c>
      <c r="I124" s="98">
        <v>504422022</v>
      </c>
      <c r="J124" s="97" t="s">
        <v>571</v>
      </c>
      <c r="K124" s="80" t="s">
        <v>12</v>
      </c>
      <c r="L124" s="83" t="s">
        <v>12</v>
      </c>
      <c r="M124" s="127" t="s">
        <v>618</v>
      </c>
      <c r="N124" s="127" t="s">
        <v>618</v>
      </c>
      <c r="O124" s="127" t="s">
        <v>9</v>
      </c>
      <c r="P124" s="127" t="s">
        <v>619</v>
      </c>
      <c r="Q124" s="127" t="s">
        <v>9</v>
      </c>
      <c r="R124" s="127" t="s">
        <v>619</v>
      </c>
      <c r="S124" s="127" t="s">
        <v>9</v>
      </c>
      <c r="T124" s="127" t="s">
        <v>619</v>
      </c>
      <c r="U124" s="146" t="str">
        <f>+HYPERLINK("https://www.gddkia.gov.pl/ankiety/117.pdf","KARTA")</f>
        <v>KARTA</v>
      </c>
    </row>
    <row r="125" spans="1:21" s="70" customFormat="1" ht="35.1" customHeight="1">
      <c r="A125" s="141" t="s">
        <v>758</v>
      </c>
      <c r="B125" s="86" t="s">
        <v>566</v>
      </c>
      <c r="C125" s="86" t="s">
        <v>578</v>
      </c>
      <c r="D125" s="86" t="s">
        <v>584</v>
      </c>
      <c r="E125" s="99" t="s">
        <v>17</v>
      </c>
      <c r="F125" s="84" t="s">
        <v>585</v>
      </c>
      <c r="G125" s="99" t="s">
        <v>57</v>
      </c>
      <c r="H125" s="100" t="s">
        <v>570</v>
      </c>
      <c r="I125" s="98">
        <v>504422022</v>
      </c>
      <c r="J125" s="97" t="s">
        <v>571</v>
      </c>
      <c r="K125" s="80" t="s">
        <v>12</v>
      </c>
      <c r="L125" s="83" t="s">
        <v>12</v>
      </c>
      <c r="M125" s="127" t="s">
        <v>618</v>
      </c>
      <c r="N125" s="127" t="s">
        <v>618</v>
      </c>
      <c r="O125" s="127" t="s">
        <v>9</v>
      </c>
      <c r="P125" s="127" t="s">
        <v>619</v>
      </c>
      <c r="Q125" s="127" t="s">
        <v>9</v>
      </c>
      <c r="R125" s="127" t="s">
        <v>619</v>
      </c>
      <c r="S125" s="127" t="s">
        <v>9</v>
      </c>
      <c r="T125" s="127" t="s">
        <v>619</v>
      </c>
      <c r="U125" s="146" t="str">
        <f>+HYPERLINK("https://www.gddkia.gov.pl/ankiety/118.pdf","KARTA")</f>
        <v>KARTA</v>
      </c>
    </row>
    <row r="126" spans="1:21" s="70" customFormat="1" ht="35.1" customHeight="1">
      <c r="A126" s="141" t="s">
        <v>759</v>
      </c>
      <c r="B126" s="86" t="s">
        <v>566</v>
      </c>
      <c r="C126" s="86" t="s">
        <v>586</v>
      </c>
      <c r="D126" s="86" t="s">
        <v>587</v>
      </c>
      <c r="E126" s="99" t="s">
        <v>17</v>
      </c>
      <c r="F126" s="84" t="s">
        <v>588</v>
      </c>
      <c r="G126" s="99" t="s">
        <v>52</v>
      </c>
      <c r="H126" s="100" t="s">
        <v>570</v>
      </c>
      <c r="I126" s="98">
        <v>504422022</v>
      </c>
      <c r="J126" s="97" t="s">
        <v>571</v>
      </c>
      <c r="K126" s="80" t="s">
        <v>12</v>
      </c>
      <c r="L126" s="83" t="s">
        <v>12</v>
      </c>
      <c r="M126" s="127" t="s">
        <v>618</v>
      </c>
      <c r="N126" s="127" t="s">
        <v>9</v>
      </c>
      <c r="O126" s="127" t="s">
        <v>620</v>
      </c>
      <c r="P126" s="127" t="s">
        <v>620</v>
      </c>
      <c r="Q126" s="127" t="s">
        <v>620</v>
      </c>
      <c r="R126" s="127" t="s">
        <v>620</v>
      </c>
      <c r="S126" s="127" t="s">
        <v>620</v>
      </c>
      <c r="T126" s="127" t="s">
        <v>620</v>
      </c>
      <c r="U126" s="146" t="str">
        <f>+HYPERLINK("https://www.gddkia.gov.pl/ankiety/119.pdf","KARTA")</f>
        <v>KARTA</v>
      </c>
    </row>
    <row r="127" spans="1:21" s="70" customFormat="1" ht="35.1" customHeight="1">
      <c r="A127" s="141" t="s">
        <v>760</v>
      </c>
      <c r="B127" s="86" t="s">
        <v>566</v>
      </c>
      <c r="C127" s="86" t="s">
        <v>586</v>
      </c>
      <c r="D127" s="86" t="s">
        <v>589</v>
      </c>
      <c r="E127" s="99" t="s">
        <v>17</v>
      </c>
      <c r="F127" s="84" t="s">
        <v>588</v>
      </c>
      <c r="G127" s="99" t="s">
        <v>57</v>
      </c>
      <c r="H127" s="100" t="s">
        <v>570</v>
      </c>
      <c r="I127" s="98">
        <v>504422022</v>
      </c>
      <c r="J127" s="97" t="s">
        <v>571</v>
      </c>
      <c r="K127" s="80" t="s">
        <v>12</v>
      </c>
      <c r="L127" s="83" t="s">
        <v>12</v>
      </c>
      <c r="M127" s="127" t="s">
        <v>618</v>
      </c>
      <c r="N127" s="127" t="s">
        <v>9</v>
      </c>
      <c r="O127" s="127" t="s">
        <v>620</v>
      </c>
      <c r="P127" s="127" t="s">
        <v>620</v>
      </c>
      <c r="Q127" s="127" t="s">
        <v>620</v>
      </c>
      <c r="R127" s="127" t="s">
        <v>620</v>
      </c>
      <c r="S127" s="127" t="s">
        <v>620</v>
      </c>
      <c r="T127" s="127" t="s">
        <v>620</v>
      </c>
      <c r="U127" s="146" t="str">
        <f>+HYPERLINK("https://www.gddkia.gov.pl/ankiety/120.pdf","KARTA")</f>
        <v>KARTA</v>
      </c>
    </row>
    <row r="128" spans="1:21" s="70" customFormat="1" ht="35.1" customHeight="1">
      <c r="A128" s="141" t="s">
        <v>761</v>
      </c>
      <c r="B128" s="86" t="s">
        <v>566</v>
      </c>
      <c r="C128" s="86" t="s">
        <v>586</v>
      </c>
      <c r="D128" s="86" t="s">
        <v>590</v>
      </c>
      <c r="E128" s="99" t="s">
        <v>17</v>
      </c>
      <c r="F128" s="84" t="s">
        <v>591</v>
      </c>
      <c r="G128" s="99" t="s">
        <v>52</v>
      </c>
      <c r="H128" s="100" t="s">
        <v>570</v>
      </c>
      <c r="I128" s="98">
        <v>504422022</v>
      </c>
      <c r="J128" s="97" t="s">
        <v>571</v>
      </c>
      <c r="K128" s="81" t="s">
        <v>12</v>
      </c>
      <c r="L128" s="83" t="s">
        <v>12</v>
      </c>
      <c r="M128" s="127" t="s">
        <v>618</v>
      </c>
      <c r="N128" s="127" t="s">
        <v>619</v>
      </c>
      <c r="O128" s="127" t="s">
        <v>9</v>
      </c>
      <c r="P128" s="127" t="s">
        <v>619</v>
      </c>
      <c r="Q128" s="127" t="s">
        <v>9</v>
      </c>
      <c r="R128" s="127" t="s">
        <v>619</v>
      </c>
      <c r="S128" s="127" t="s">
        <v>9</v>
      </c>
      <c r="T128" s="127" t="s">
        <v>619</v>
      </c>
      <c r="U128" s="146" t="str">
        <f>+HYPERLINK("https://www.gddkia.gov.pl/ankiety/121.pdf","KARTA")</f>
        <v>KARTA</v>
      </c>
    </row>
    <row r="129" spans="1:21" s="70" customFormat="1" ht="35.1" customHeight="1">
      <c r="A129" s="141" t="s">
        <v>762</v>
      </c>
      <c r="B129" s="86" t="s">
        <v>566</v>
      </c>
      <c r="C129" s="86" t="s">
        <v>586</v>
      </c>
      <c r="D129" s="86" t="s">
        <v>592</v>
      </c>
      <c r="E129" s="99" t="s">
        <v>17</v>
      </c>
      <c r="F129" s="84" t="s">
        <v>591</v>
      </c>
      <c r="G129" s="99" t="s">
        <v>57</v>
      </c>
      <c r="H129" s="100" t="s">
        <v>570</v>
      </c>
      <c r="I129" s="98">
        <v>504422022</v>
      </c>
      <c r="J129" s="97" t="s">
        <v>571</v>
      </c>
      <c r="K129" s="81" t="s">
        <v>12</v>
      </c>
      <c r="L129" s="83" t="s">
        <v>12</v>
      </c>
      <c r="M129" s="127" t="s">
        <v>618</v>
      </c>
      <c r="N129" s="127" t="s">
        <v>619</v>
      </c>
      <c r="O129" s="127" t="s">
        <v>9</v>
      </c>
      <c r="P129" s="127" t="s">
        <v>619</v>
      </c>
      <c r="Q129" s="127" t="s">
        <v>9</v>
      </c>
      <c r="R129" s="127" t="s">
        <v>619</v>
      </c>
      <c r="S129" s="127" t="s">
        <v>9</v>
      </c>
      <c r="T129" s="127" t="s">
        <v>619</v>
      </c>
      <c r="U129" s="146" t="str">
        <f>+HYPERLINK("https://www.gddkia.gov.pl/ankiety/122.pdf","KARTA")</f>
        <v>KARTA</v>
      </c>
    </row>
    <row r="130" spans="1:21" s="70" customFormat="1" ht="35.1" customHeight="1">
      <c r="A130" s="141" t="s">
        <v>763</v>
      </c>
      <c r="B130" s="86" t="s">
        <v>566</v>
      </c>
      <c r="C130" s="86" t="s">
        <v>593</v>
      </c>
      <c r="D130" s="86" t="s">
        <v>594</v>
      </c>
      <c r="E130" s="99" t="s">
        <v>17</v>
      </c>
      <c r="F130" s="84" t="s">
        <v>595</v>
      </c>
      <c r="G130" s="99" t="s">
        <v>52</v>
      </c>
      <c r="H130" s="100" t="s">
        <v>570</v>
      </c>
      <c r="I130" s="98">
        <v>504422022</v>
      </c>
      <c r="J130" s="97" t="s">
        <v>571</v>
      </c>
      <c r="K130" s="80" t="s">
        <v>12</v>
      </c>
      <c r="L130" s="83" t="s">
        <v>12</v>
      </c>
      <c r="M130" s="127" t="s">
        <v>618</v>
      </c>
      <c r="N130" s="127" t="s">
        <v>9</v>
      </c>
      <c r="O130" s="127" t="s">
        <v>620</v>
      </c>
      <c r="P130" s="127" t="s">
        <v>620</v>
      </c>
      <c r="Q130" s="127" t="s">
        <v>620</v>
      </c>
      <c r="R130" s="127" t="s">
        <v>620</v>
      </c>
      <c r="S130" s="127" t="s">
        <v>620</v>
      </c>
      <c r="T130" s="127" t="s">
        <v>620</v>
      </c>
      <c r="U130" s="146" t="str">
        <f>+HYPERLINK("https://www.gddkia.gov.pl/ankiety/123.pdf","KARTA")</f>
        <v>KARTA</v>
      </c>
    </row>
    <row r="131" spans="1:21" s="70" customFormat="1" ht="35.1" customHeight="1">
      <c r="A131" s="141" t="s">
        <v>764</v>
      </c>
      <c r="B131" s="86" t="s">
        <v>566</v>
      </c>
      <c r="C131" s="86" t="s">
        <v>593</v>
      </c>
      <c r="D131" s="86" t="s">
        <v>596</v>
      </c>
      <c r="E131" s="99" t="s">
        <v>17</v>
      </c>
      <c r="F131" s="84" t="s">
        <v>597</v>
      </c>
      <c r="G131" s="99" t="s">
        <v>57</v>
      </c>
      <c r="H131" s="100" t="s">
        <v>570</v>
      </c>
      <c r="I131" s="98">
        <v>504422022</v>
      </c>
      <c r="J131" s="97" t="s">
        <v>571</v>
      </c>
      <c r="K131" s="80" t="s">
        <v>12</v>
      </c>
      <c r="L131" s="83" t="s">
        <v>12</v>
      </c>
      <c r="M131" s="127" t="s">
        <v>618</v>
      </c>
      <c r="N131" s="127" t="s">
        <v>9</v>
      </c>
      <c r="O131" s="127" t="s">
        <v>620</v>
      </c>
      <c r="P131" s="127" t="s">
        <v>620</v>
      </c>
      <c r="Q131" s="127" t="s">
        <v>620</v>
      </c>
      <c r="R131" s="127" t="s">
        <v>620</v>
      </c>
      <c r="S131" s="127" t="s">
        <v>620</v>
      </c>
      <c r="T131" s="127" t="s">
        <v>620</v>
      </c>
      <c r="U131" s="146" t="str">
        <f>+HYPERLINK("https://www.gddkia.gov.pl/ankiety/124.pdf","KARTA")</f>
        <v>KARTA</v>
      </c>
    </row>
    <row r="132" spans="1:21" s="70" customFormat="1" ht="35.1" customHeight="1">
      <c r="A132" s="141" t="s">
        <v>765</v>
      </c>
      <c r="B132" s="86" t="s">
        <v>566</v>
      </c>
      <c r="C132" s="86" t="s">
        <v>53</v>
      </c>
      <c r="D132" s="86" t="s">
        <v>598</v>
      </c>
      <c r="E132" s="99" t="s">
        <v>17</v>
      </c>
      <c r="F132" s="84" t="s">
        <v>599</v>
      </c>
      <c r="G132" s="99" t="s">
        <v>57</v>
      </c>
      <c r="H132" s="100" t="s">
        <v>570</v>
      </c>
      <c r="I132" s="98">
        <v>504422022</v>
      </c>
      <c r="J132" s="97" t="s">
        <v>571</v>
      </c>
      <c r="K132" s="80" t="s">
        <v>12</v>
      </c>
      <c r="L132" s="83" t="s">
        <v>12</v>
      </c>
      <c r="M132" s="127" t="s">
        <v>618</v>
      </c>
      <c r="N132" s="127" t="s">
        <v>618</v>
      </c>
      <c r="O132" s="127" t="s">
        <v>9</v>
      </c>
      <c r="P132" s="127" t="s">
        <v>619</v>
      </c>
      <c r="Q132" s="127" t="s">
        <v>9</v>
      </c>
      <c r="R132" s="127" t="s">
        <v>619</v>
      </c>
      <c r="S132" s="127" t="s">
        <v>9</v>
      </c>
      <c r="T132" s="127" t="s">
        <v>619</v>
      </c>
      <c r="U132" s="146" t="str">
        <f>+HYPERLINK("https://www.gddkia.gov.pl/ankiety/125.pdf","KARTA")</f>
        <v>KARTA</v>
      </c>
    </row>
    <row r="133" spans="1:21" s="70" customFormat="1" ht="35.1" customHeight="1">
      <c r="A133" s="141" t="s">
        <v>766</v>
      </c>
      <c r="B133" s="86" t="s">
        <v>566</v>
      </c>
      <c r="C133" s="86" t="s">
        <v>53</v>
      </c>
      <c r="D133" s="86" t="s">
        <v>600</v>
      </c>
      <c r="E133" s="99" t="s">
        <v>17</v>
      </c>
      <c r="F133" s="84" t="s">
        <v>601</v>
      </c>
      <c r="G133" s="99" t="s">
        <v>52</v>
      </c>
      <c r="H133" s="100" t="s">
        <v>570</v>
      </c>
      <c r="I133" s="98">
        <v>504422022</v>
      </c>
      <c r="J133" s="97" t="s">
        <v>571</v>
      </c>
      <c r="K133" s="80" t="s">
        <v>12</v>
      </c>
      <c r="L133" s="83" t="s">
        <v>12</v>
      </c>
      <c r="M133" s="127" t="s">
        <v>618</v>
      </c>
      <c r="N133" s="127" t="s">
        <v>618</v>
      </c>
      <c r="O133" s="127" t="s">
        <v>9</v>
      </c>
      <c r="P133" s="127" t="s">
        <v>619</v>
      </c>
      <c r="Q133" s="127" t="s">
        <v>9</v>
      </c>
      <c r="R133" s="127" t="s">
        <v>619</v>
      </c>
      <c r="S133" s="127" t="s">
        <v>9</v>
      </c>
      <c r="T133" s="127" t="s">
        <v>619</v>
      </c>
      <c r="U133" s="146" t="str">
        <f>+HYPERLINK("https://www.gddkia.gov.pl/ankiety/126.pdf","KARTA")</f>
        <v>KARTA</v>
      </c>
    </row>
    <row r="134" spans="1:21" ht="35.1" customHeight="1">
      <c r="A134" s="141" t="s">
        <v>767</v>
      </c>
      <c r="B134" s="86" t="s">
        <v>52</v>
      </c>
      <c r="C134" s="86" t="s">
        <v>53</v>
      </c>
      <c r="D134" s="86" t="s">
        <v>177</v>
      </c>
      <c r="E134" s="99" t="s">
        <v>17</v>
      </c>
      <c r="F134" s="84" t="s">
        <v>178</v>
      </c>
      <c r="G134" s="99" t="s">
        <v>57</v>
      </c>
      <c r="H134" s="100" t="s">
        <v>377</v>
      </c>
      <c r="I134" s="98">
        <v>632143619</v>
      </c>
      <c r="J134" s="97" t="s">
        <v>381</v>
      </c>
      <c r="K134" s="83" t="s">
        <v>12</v>
      </c>
      <c r="L134" s="83" t="s">
        <v>12</v>
      </c>
      <c r="M134" s="127" t="s">
        <v>618</v>
      </c>
      <c r="N134" s="127" t="s">
        <v>618</v>
      </c>
      <c r="O134" s="127" t="s">
        <v>620</v>
      </c>
      <c r="P134" s="127" t="s">
        <v>620</v>
      </c>
      <c r="Q134" s="127" t="s">
        <v>620</v>
      </c>
      <c r="R134" s="127" t="s">
        <v>620</v>
      </c>
      <c r="S134" s="127" t="s">
        <v>620</v>
      </c>
      <c r="T134" s="127" t="s">
        <v>620</v>
      </c>
      <c r="U134" s="146" t="str">
        <f>+HYPERLINK("https://www.gddkia.gov.pl/ankiety/127.pdf","KARTA")</f>
        <v>KARTA</v>
      </c>
    </row>
    <row r="135" spans="1:21" ht="35.1" customHeight="1">
      <c r="A135" s="141" t="s">
        <v>768</v>
      </c>
      <c r="B135" s="86" t="s">
        <v>52</v>
      </c>
      <c r="C135" s="86" t="s">
        <v>53</v>
      </c>
      <c r="D135" s="86" t="s">
        <v>177</v>
      </c>
      <c r="E135" s="99" t="s">
        <v>17</v>
      </c>
      <c r="F135" s="84" t="s">
        <v>178</v>
      </c>
      <c r="G135" s="99" t="s">
        <v>52</v>
      </c>
      <c r="H135" s="100" t="s">
        <v>377</v>
      </c>
      <c r="I135" s="98">
        <v>632143619</v>
      </c>
      <c r="J135" s="97" t="s">
        <v>381</v>
      </c>
      <c r="K135" s="83" t="s">
        <v>12</v>
      </c>
      <c r="L135" s="83" t="s">
        <v>12</v>
      </c>
      <c r="M135" s="127" t="s">
        <v>618</v>
      </c>
      <c r="N135" s="127" t="s">
        <v>618</v>
      </c>
      <c r="O135" s="127" t="s">
        <v>620</v>
      </c>
      <c r="P135" s="127" t="s">
        <v>620</v>
      </c>
      <c r="Q135" s="127" t="s">
        <v>620</v>
      </c>
      <c r="R135" s="127" t="s">
        <v>620</v>
      </c>
      <c r="S135" s="127" t="s">
        <v>620</v>
      </c>
      <c r="T135" s="127" t="s">
        <v>620</v>
      </c>
      <c r="U135" s="146" t="str">
        <f>+HYPERLINK("https://www.gddkia.gov.pl/ankiety/128.pdf","KARTA")</f>
        <v>KARTA</v>
      </c>
    </row>
    <row r="136" spans="1:21" ht="35.1" customHeight="1">
      <c r="A136" s="141" t="s">
        <v>769</v>
      </c>
      <c r="B136" s="86" t="s">
        <v>52</v>
      </c>
      <c r="C136" s="86" t="s">
        <v>179</v>
      </c>
      <c r="D136" s="86" t="s">
        <v>512</v>
      </c>
      <c r="E136" s="99" t="s">
        <v>17</v>
      </c>
      <c r="F136" s="84" t="s">
        <v>180</v>
      </c>
      <c r="G136" s="99" t="s">
        <v>57</v>
      </c>
      <c r="H136" s="100" t="s">
        <v>377</v>
      </c>
      <c r="I136" s="98">
        <v>632143619</v>
      </c>
      <c r="J136" s="97" t="s">
        <v>381</v>
      </c>
      <c r="K136" s="83" t="s">
        <v>12</v>
      </c>
      <c r="L136" s="83" t="s">
        <v>12</v>
      </c>
      <c r="M136" s="127" t="s">
        <v>618</v>
      </c>
      <c r="N136" s="127" t="s">
        <v>618</v>
      </c>
      <c r="O136" s="127" t="s">
        <v>620</v>
      </c>
      <c r="P136" s="127" t="s">
        <v>620</v>
      </c>
      <c r="Q136" s="127" t="s">
        <v>620</v>
      </c>
      <c r="R136" s="127" t="s">
        <v>620</v>
      </c>
      <c r="S136" s="127" t="s">
        <v>620</v>
      </c>
      <c r="T136" s="127" t="s">
        <v>620</v>
      </c>
      <c r="U136" s="146" t="str">
        <f>+HYPERLINK("https://www.gddkia.gov.pl/ankiety/129.pdf","KARTA")</f>
        <v>KARTA</v>
      </c>
    </row>
    <row r="137" spans="1:21" ht="35.1" customHeight="1">
      <c r="A137" s="141" t="s">
        <v>770</v>
      </c>
      <c r="B137" s="86" t="s">
        <v>52</v>
      </c>
      <c r="C137" s="86" t="s">
        <v>179</v>
      </c>
      <c r="D137" s="86" t="s">
        <v>513</v>
      </c>
      <c r="E137" s="99" t="s">
        <v>17</v>
      </c>
      <c r="F137" s="84" t="s">
        <v>180</v>
      </c>
      <c r="G137" s="99" t="s">
        <v>52</v>
      </c>
      <c r="H137" s="100" t="s">
        <v>377</v>
      </c>
      <c r="I137" s="98">
        <v>632143619</v>
      </c>
      <c r="J137" s="97" t="s">
        <v>381</v>
      </c>
      <c r="K137" s="83" t="s">
        <v>12</v>
      </c>
      <c r="L137" s="83" t="s">
        <v>12</v>
      </c>
      <c r="M137" s="127" t="s">
        <v>618</v>
      </c>
      <c r="N137" s="127" t="s">
        <v>618</v>
      </c>
      <c r="O137" s="127" t="s">
        <v>620</v>
      </c>
      <c r="P137" s="127" t="s">
        <v>620</v>
      </c>
      <c r="Q137" s="127" t="s">
        <v>620</v>
      </c>
      <c r="R137" s="127" t="s">
        <v>620</v>
      </c>
      <c r="S137" s="127" t="s">
        <v>620</v>
      </c>
      <c r="T137" s="127" t="s">
        <v>620</v>
      </c>
      <c r="U137" s="146" t="str">
        <f>+HYPERLINK("https://www.gddkia.gov.pl/ankiety/130.pdf","KARTA")</f>
        <v>KARTA</v>
      </c>
    </row>
    <row r="138" spans="1:21" ht="35.1" customHeight="1">
      <c r="A138" s="141" t="s">
        <v>771</v>
      </c>
      <c r="B138" s="61" t="s">
        <v>52</v>
      </c>
      <c r="C138" s="61" t="s">
        <v>181</v>
      </c>
      <c r="D138" s="61" t="s">
        <v>18</v>
      </c>
      <c r="E138" s="99" t="s">
        <v>17</v>
      </c>
      <c r="F138" s="84" t="s">
        <v>48</v>
      </c>
      <c r="G138" s="99" t="s">
        <v>52</v>
      </c>
      <c r="H138" s="86" t="s">
        <v>76</v>
      </c>
      <c r="I138" s="94">
        <v>801345678</v>
      </c>
      <c r="J138" s="97" t="s">
        <v>271</v>
      </c>
      <c r="K138" s="83" t="s">
        <v>12</v>
      </c>
      <c r="L138" s="83" t="s">
        <v>12</v>
      </c>
      <c r="M138" s="127" t="s">
        <v>618</v>
      </c>
      <c r="N138" s="127" t="s">
        <v>618</v>
      </c>
      <c r="O138" s="127" t="s">
        <v>619</v>
      </c>
      <c r="P138" s="127" t="s">
        <v>619</v>
      </c>
      <c r="Q138" s="127" t="s">
        <v>618</v>
      </c>
      <c r="R138" s="127" t="s">
        <v>619</v>
      </c>
      <c r="S138" s="127" t="s">
        <v>9</v>
      </c>
      <c r="T138" s="127" t="s">
        <v>619</v>
      </c>
      <c r="U138" s="146" t="str">
        <f>+HYPERLINK("https://www.gddkia.gov.pl/ankiety/131.pdf","KARTA")</f>
        <v>KARTA</v>
      </c>
    </row>
    <row r="139" spans="1:21" ht="35.1" customHeight="1">
      <c r="A139" s="141" t="s">
        <v>772</v>
      </c>
      <c r="B139" s="61" t="s">
        <v>52</v>
      </c>
      <c r="C139" s="61" t="s">
        <v>181</v>
      </c>
      <c r="D139" s="61" t="s">
        <v>19</v>
      </c>
      <c r="E139" s="99" t="s">
        <v>17</v>
      </c>
      <c r="F139" s="84" t="s">
        <v>48</v>
      </c>
      <c r="G139" s="99" t="s">
        <v>57</v>
      </c>
      <c r="H139" s="86" t="s">
        <v>76</v>
      </c>
      <c r="I139" s="94">
        <v>801345678</v>
      </c>
      <c r="J139" s="97" t="s">
        <v>272</v>
      </c>
      <c r="K139" s="83" t="s">
        <v>12</v>
      </c>
      <c r="L139" s="83" t="s">
        <v>12</v>
      </c>
      <c r="M139" s="127" t="s">
        <v>618</v>
      </c>
      <c r="N139" s="127" t="s">
        <v>618</v>
      </c>
      <c r="O139" s="127" t="s">
        <v>619</v>
      </c>
      <c r="P139" s="127" t="s">
        <v>619</v>
      </c>
      <c r="Q139" s="127" t="s">
        <v>618</v>
      </c>
      <c r="R139" s="127" t="s">
        <v>619</v>
      </c>
      <c r="S139" s="127" t="s">
        <v>9</v>
      </c>
      <c r="T139" s="127" t="s">
        <v>619</v>
      </c>
      <c r="U139" s="146" t="str">
        <f>+HYPERLINK("https://www.gddkia.gov.pl/ankiety/132.pdf","KARTA")</f>
        <v>KARTA</v>
      </c>
    </row>
    <row r="140" spans="1:21" ht="35.1" customHeight="1">
      <c r="A140" s="141" t="s">
        <v>773</v>
      </c>
      <c r="B140" s="61" t="s">
        <v>52</v>
      </c>
      <c r="C140" s="61" t="s">
        <v>181</v>
      </c>
      <c r="D140" s="61" t="s">
        <v>514</v>
      </c>
      <c r="E140" s="99" t="s">
        <v>17</v>
      </c>
      <c r="F140" s="84" t="s">
        <v>182</v>
      </c>
      <c r="G140" s="99" t="s">
        <v>57</v>
      </c>
      <c r="H140" s="100" t="s">
        <v>377</v>
      </c>
      <c r="I140" s="98">
        <v>632143619</v>
      </c>
      <c r="J140" s="97" t="s">
        <v>381</v>
      </c>
      <c r="K140" s="83" t="s">
        <v>12</v>
      </c>
      <c r="L140" s="83" t="s">
        <v>12</v>
      </c>
      <c r="M140" s="127" t="s">
        <v>618</v>
      </c>
      <c r="N140" s="127" t="s">
        <v>618</v>
      </c>
      <c r="O140" s="127" t="s">
        <v>620</v>
      </c>
      <c r="P140" s="127" t="s">
        <v>620</v>
      </c>
      <c r="Q140" s="127" t="s">
        <v>620</v>
      </c>
      <c r="R140" s="127" t="s">
        <v>620</v>
      </c>
      <c r="S140" s="127" t="s">
        <v>620</v>
      </c>
      <c r="T140" s="127" t="s">
        <v>620</v>
      </c>
      <c r="U140" s="146" t="str">
        <f>+HYPERLINK("https://www.gddkia.gov.pl/ankiety/133.pdf","KARTA")</f>
        <v>KARTA</v>
      </c>
    </row>
    <row r="141" spans="1:21" ht="35.1" customHeight="1">
      <c r="A141" s="141" t="s">
        <v>774</v>
      </c>
      <c r="B141" s="61" t="s">
        <v>52</v>
      </c>
      <c r="C141" s="61" t="s">
        <v>181</v>
      </c>
      <c r="D141" s="61" t="s">
        <v>515</v>
      </c>
      <c r="E141" s="99" t="s">
        <v>17</v>
      </c>
      <c r="F141" s="84" t="s">
        <v>182</v>
      </c>
      <c r="G141" s="99" t="s">
        <v>52</v>
      </c>
      <c r="H141" s="100" t="s">
        <v>377</v>
      </c>
      <c r="I141" s="98">
        <v>632143619</v>
      </c>
      <c r="J141" s="97" t="s">
        <v>381</v>
      </c>
      <c r="K141" s="83" t="s">
        <v>12</v>
      </c>
      <c r="L141" s="83" t="s">
        <v>12</v>
      </c>
      <c r="M141" s="127" t="s">
        <v>618</v>
      </c>
      <c r="N141" s="127" t="s">
        <v>618</v>
      </c>
      <c r="O141" s="127" t="s">
        <v>620</v>
      </c>
      <c r="P141" s="127" t="s">
        <v>620</v>
      </c>
      <c r="Q141" s="127" t="s">
        <v>620</v>
      </c>
      <c r="R141" s="127" t="s">
        <v>620</v>
      </c>
      <c r="S141" s="127" t="s">
        <v>620</v>
      </c>
      <c r="T141" s="127" t="s">
        <v>620</v>
      </c>
      <c r="U141" s="146" t="str">
        <f>+HYPERLINK("https://www.gddkia.gov.pl/ankiety/134.pdf","KARTA")</f>
        <v>KARTA</v>
      </c>
    </row>
    <row r="142" spans="1:21" ht="35.1" customHeight="1">
      <c r="A142" s="141" t="s">
        <v>775</v>
      </c>
      <c r="B142" s="86" t="s">
        <v>183</v>
      </c>
      <c r="C142" s="86" t="s">
        <v>340</v>
      </c>
      <c r="D142" s="86" t="s">
        <v>341</v>
      </c>
      <c r="E142" s="86" t="s">
        <v>28</v>
      </c>
      <c r="F142" s="84" t="s">
        <v>400</v>
      </c>
      <c r="G142" s="86" t="s">
        <v>189</v>
      </c>
      <c r="H142" s="86" t="s">
        <v>401</v>
      </c>
      <c r="I142" s="98">
        <v>885665090</v>
      </c>
      <c r="J142" s="76" t="s">
        <v>342</v>
      </c>
      <c r="K142" s="83" t="s">
        <v>12</v>
      </c>
      <c r="L142" s="83" t="s">
        <v>12</v>
      </c>
      <c r="M142" s="127" t="s">
        <v>618</v>
      </c>
      <c r="N142" s="127" t="s">
        <v>618</v>
      </c>
      <c r="O142" s="127" t="s">
        <v>620</v>
      </c>
      <c r="P142" s="127" t="s">
        <v>620</v>
      </c>
      <c r="Q142" s="127" t="s">
        <v>620</v>
      </c>
      <c r="R142" s="127" t="s">
        <v>620</v>
      </c>
      <c r="S142" s="127" t="s">
        <v>620</v>
      </c>
      <c r="T142" s="127" t="s">
        <v>620</v>
      </c>
      <c r="U142" s="146" t="str">
        <f>+HYPERLINK("https://www.gddkia.gov.pl/ankiety/135.pdf","KARTA")</f>
        <v>KARTA</v>
      </c>
    </row>
    <row r="143" spans="1:21" ht="35.1" customHeight="1">
      <c r="A143" s="141" t="s">
        <v>776</v>
      </c>
      <c r="B143" s="86" t="s">
        <v>183</v>
      </c>
      <c r="C143" s="86" t="s">
        <v>343</v>
      </c>
      <c r="D143" s="86" t="s">
        <v>344</v>
      </c>
      <c r="E143" s="86" t="s">
        <v>28</v>
      </c>
      <c r="F143" s="84" t="s">
        <v>402</v>
      </c>
      <c r="G143" s="86" t="s">
        <v>186</v>
      </c>
      <c r="H143" s="86" t="s">
        <v>401</v>
      </c>
      <c r="I143" s="98">
        <v>885665090</v>
      </c>
      <c r="J143" s="76" t="s">
        <v>342</v>
      </c>
      <c r="K143" s="83" t="s">
        <v>12</v>
      </c>
      <c r="L143" s="83" t="s">
        <v>12</v>
      </c>
      <c r="M143" s="127" t="s">
        <v>618</v>
      </c>
      <c r="N143" s="127" t="s">
        <v>618</v>
      </c>
      <c r="O143" s="127" t="s">
        <v>620</v>
      </c>
      <c r="P143" s="127" t="s">
        <v>620</v>
      </c>
      <c r="Q143" s="127" t="s">
        <v>620</v>
      </c>
      <c r="R143" s="127" t="s">
        <v>620</v>
      </c>
      <c r="S143" s="127" t="s">
        <v>620</v>
      </c>
      <c r="T143" s="127" t="s">
        <v>620</v>
      </c>
      <c r="U143" s="146" t="str">
        <f>+HYPERLINK("https://www.gddkia.gov.pl/ankiety/136.pdf","KARTA")</f>
        <v>KARTA</v>
      </c>
    </row>
    <row r="144" spans="1:21" ht="35.1" customHeight="1">
      <c r="A144" s="141" t="s">
        <v>777</v>
      </c>
      <c r="B144" s="86" t="s">
        <v>183</v>
      </c>
      <c r="C144" s="86" t="s">
        <v>403</v>
      </c>
      <c r="D144" s="86" t="s">
        <v>635</v>
      </c>
      <c r="E144" s="99" t="s">
        <v>28</v>
      </c>
      <c r="F144" s="84" t="s">
        <v>404</v>
      </c>
      <c r="G144" s="99" t="s">
        <v>186</v>
      </c>
      <c r="H144" s="86" t="s">
        <v>401</v>
      </c>
      <c r="I144" s="98">
        <v>885665090</v>
      </c>
      <c r="J144" s="76" t="s">
        <v>342</v>
      </c>
      <c r="K144" s="83" t="s">
        <v>12</v>
      </c>
      <c r="L144" s="83" t="s">
        <v>12</v>
      </c>
      <c r="M144" s="127" t="s">
        <v>618</v>
      </c>
      <c r="N144" s="127" t="s">
        <v>618</v>
      </c>
      <c r="O144" s="127" t="s">
        <v>619</v>
      </c>
      <c r="P144" s="127" t="s">
        <v>620</v>
      </c>
      <c r="Q144" s="127" t="s">
        <v>618</v>
      </c>
      <c r="R144" s="127" t="s">
        <v>620</v>
      </c>
      <c r="S144" s="127" t="s">
        <v>620</v>
      </c>
      <c r="T144" s="127" t="s">
        <v>620</v>
      </c>
      <c r="U144" s="146" t="str">
        <f>+HYPERLINK("https://www.gddkia.gov.pl/ankiety/137.pdf","KARTA")</f>
        <v>KARTA</v>
      </c>
    </row>
    <row r="145" spans="1:22" ht="35.1" customHeight="1">
      <c r="A145" s="141" t="s">
        <v>778</v>
      </c>
      <c r="B145" s="86" t="s">
        <v>183</v>
      </c>
      <c r="C145" s="86" t="s">
        <v>403</v>
      </c>
      <c r="D145" s="86" t="s">
        <v>614</v>
      </c>
      <c r="E145" s="99" t="s">
        <v>28</v>
      </c>
      <c r="F145" s="84" t="s">
        <v>405</v>
      </c>
      <c r="G145" s="99" t="s">
        <v>189</v>
      </c>
      <c r="H145" s="86" t="s">
        <v>401</v>
      </c>
      <c r="I145" s="98">
        <v>885665090</v>
      </c>
      <c r="J145" s="76" t="s">
        <v>342</v>
      </c>
      <c r="K145" s="83" t="s">
        <v>12</v>
      </c>
      <c r="L145" s="83" t="s">
        <v>12</v>
      </c>
      <c r="M145" s="127" t="s">
        <v>618</v>
      </c>
      <c r="N145" s="127" t="s">
        <v>618</v>
      </c>
      <c r="O145" s="127" t="s">
        <v>619</v>
      </c>
      <c r="P145" s="127" t="s">
        <v>618</v>
      </c>
      <c r="Q145" s="127" t="s">
        <v>618</v>
      </c>
      <c r="R145" s="127" t="s">
        <v>618</v>
      </c>
      <c r="S145" s="127" t="s">
        <v>9</v>
      </c>
      <c r="T145" s="127" t="s">
        <v>619</v>
      </c>
      <c r="U145" s="146" t="str">
        <f>+HYPERLINK("https://www.gddkia.gov.pl/ankiety/138.pdf","KARTA")</f>
        <v>KARTA</v>
      </c>
    </row>
    <row r="146" spans="1:22" ht="35.1" customHeight="1">
      <c r="A146" s="141" t="s">
        <v>779</v>
      </c>
      <c r="B146" s="86" t="s">
        <v>183</v>
      </c>
      <c r="C146" s="86" t="s">
        <v>184</v>
      </c>
      <c r="D146" s="86" t="s">
        <v>185</v>
      </c>
      <c r="E146" s="99" t="s">
        <v>28</v>
      </c>
      <c r="F146" s="84" t="s">
        <v>398</v>
      </c>
      <c r="G146" s="99" t="s">
        <v>186</v>
      </c>
      <c r="H146" s="86" t="s">
        <v>378</v>
      </c>
      <c r="I146" s="98">
        <v>516123890</v>
      </c>
      <c r="J146" s="76" t="s">
        <v>187</v>
      </c>
      <c r="K146" s="83" t="s">
        <v>12</v>
      </c>
      <c r="L146" s="83" t="s">
        <v>12</v>
      </c>
      <c r="M146" s="127" t="s">
        <v>618</v>
      </c>
      <c r="N146" s="127" t="s">
        <v>618</v>
      </c>
      <c r="O146" s="127" t="s">
        <v>620</v>
      </c>
      <c r="P146" s="127" t="s">
        <v>620</v>
      </c>
      <c r="Q146" s="127" t="s">
        <v>620</v>
      </c>
      <c r="R146" s="127" t="s">
        <v>620</v>
      </c>
      <c r="S146" s="127" t="s">
        <v>620</v>
      </c>
      <c r="T146" s="127" t="s">
        <v>620</v>
      </c>
      <c r="U146" s="146" t="str">
        <f>+HYPERLINK("https://www.gddkia.gov.pl/ankiety/139.pdf","KARTA")</f>
        <v>KARTA</v>
      </c>
    </row>
    <row r="147" spans="1:22" ht="35.1" customHeight="1">
      <c r="A147" s="141" t="s">
        <v>780</v>
      </c>
      <c r="B147" s="86" t="s">
        <v>183</v>
      </c>
      <c r="C147" s="86" t="s">
        <v>184</v>
      </c>
      <c r="D147" s="86" t="s">
        <v>188</v>
      </c>
      <c r="E147" s="99" t="s">
        <v>28</v>
      </c>
      <c r="F147" s="84" t="s">
        <v>399</v>
      </c>
      <c r="G147" s="99" t="s">
        <v>189</v>
      </c>
      <c r="H147" s="86" t="s">
        <v>378</v>
      </c>
      <c r="I147" s="98">
        <v>516123890</v>
      </c>
      <c r="J147" s="76" t="s">
        <v>187</v>
      </c>
      <c r="K147" s="83" t="s">
        <v>12</v>
      </c>
      <c r="L147" s="83" t="s">
        <v>12</v>
      </c>
      <c r="M147" s="127" t="s">
        <v>618</v>
      </c>
      <c r="N147" s="127" t="s">
        <v>618</v>
      </c>
      <c r="O147" s="127" t="s">
        <v>620</v>
      </c>
      <c r="P147" s="127" t="s">
        <v>620</v>
      </c>
      <c r="Q147" s="127" t="s">
        <v>620</v>
      </c>
      <c r="R147" s="127" t="s">
        <v>620</v>
      </c>
      <c r="S147" s="127" t="s">
        <v>620</v>
      </c>
      <c r="T147" s="127" t="s">
        <v>620</v>
      </c>
      <c r="U147" s="146" t="str">
        <f>+HYPERLINK("https://www.gddkia.gov.pl/ankiety/140.pdf","KARTA")</f>
        <v>KARTA</v>
      </c>
    </row>
    <row r="148" spans="1:22" ht="35.1" customHeight="1">
      <c r="A148" s="141" t="s">
        <v>781</v>
      </c>
      <c r="B148" s="86" t="s">
        <v>183</v>
      </c>
      <c r="C148" s="86" t="s">
        <v>432</v>
      </c>
      <c r="D148" s="86" t="s">
        <v>636</v>
      </c>
      <c r="E148" s="99" t="s">
        <v>28</v>
      </c>
      <c r="F148" s="84" t="s">
        <v>406</v>
      </c>
      <c r="G148" s="99" t="s">
        <v>189</v>
      </c>
      <c r="H148" s="86" t="s">
        <v>433</v>
      </c>
      <c r="I148" s="91" t="s">
        <v>434</v>
      </c>
      <c r="J148" s="76" t="s">
        <v>435</v>
      </c>
      <c r="K148" s="83" t="s">
        <v>12</v>
      </c>
      <c r="L148" s="83" t="s">
        <v>12</v>
      </c>
      <c r="M148" s="127" t="s">
        <v>618</v>
      </c>
      <c r="N148" s="127" t="s">
        <v>618</v>
      </c>
      <c r="O148" s="127" t="s">
        <v>619</v>
      </c>
      <c r="P148" s="127" t="s">
        <v>620</v>
      </c>
      <c r="Q148" s="127" t="s">
        <v>618</v>
      </c>
      <c r="R148" s="127" t="s">
        <v>620</v>
      </c>
      <c r="S148" s="127" t="s">
        <v>620</v>
      </c>
      <c r="T148" s="127" t="s">
        <v>620</v>
      </c>
      <c r="U148" s="146" t="str">
        <f>+HYPERLINK("https://www.gddkia.gov.pl/ankiety/141.pdf","KARTA")</f>
        <v>KARTA</v>
      </c>
      <c r="V148" s="70"/>
    </row>
    <row r="149" spans="1:22" ht="35.1" customHeight="1">
      <c r="A149" s="141" t="s">
        <v>782</v>
      </c>
      <c r="B149" s="86" t="s">
        <v>183</v>
      </c>
      <c r="C149" s="86" t="s">
        <v>436</v>
      </c>
      <c r="D149" s="86" t="s">
        <v>616</v>
      </c>
      <c r="E149" s="99" t="s">
        <v>28</v>
      </c>
      <c r="F149" s="84" t="s">
        <v>407</v>
      </c>
      <c r="G149" s="99" t="s">
        <v>186</v>
      </c>
      <c r="H149" s="86" t="s">
        <v>280</v>
      </c>
      <c r="I149" s="124">
        <v>605197804</v>
      </c>
      <c r="J149" s="112" t="s">
        <v>502</v>
      </c>
      <c r="K149" s="83" t="s">
        <v>12</v>
      </c>
      <c r="L149" s="83" t="s">
        <v>12</v>
      </c>
      <c r="M149" s="127" t="s">
        <v>618</v>
      </c>
      <c r="N149" s="127" t="s">
        <v>618</v>
      </c>
      <c r="O149" s="127" t="s">
        <v>619</v>
      </c>
      <c r="P149" s="127" t="s">
        <v>619</v>
      </c>
      <c r="Q149" s="127" t="s">
        <v>618</v>
      </c>
      <c r="R149" s="127" t="s">
        <v>618</v>
      </c>
      <c r="S149" s="127" t="s">
        <v>9</v>
      </c>
      <c r="T149" s="127" t="s">
        <v>619</v>
      </c>
      <c r="U149" s="146" t="str">
        <f>+HYPERLINK("https://www.gddkia.gov.pl/ankiety/142.pdf","KARTA")</f>
        <v>KARTA</v>
      </c>
    </row>
    <row r="150" spans="1:22" s="70" customFormat="1" ht="35.1" customHeight="1">
      <c r="A150" s="141" t="s">
        <v>783</v>
      </c>
      <c r="B150" s="86" t="s">
        <v>183</v>
      </c>
      <c r="C150" s="86" t="s">
        <v>408</v>
      </c>
      <c r="D150" s="86" t="s">
        <v>409</v>
      </c>
      <c r="E150" s="99" t="s">
        <v>28</v>
      </c>
      <c r="F150" s="84" t="s">
        <v>410</v>
      </c>
      <c r="G150" s="99" t="s">
        <v>189</v>
      </c>
      <c r="H150" s="86" t="s">
        <v>433</v>
      </c>
      <c r="I150" s="91" t="s">
        <v>434</v>
      </c>
      <c r="J150" s="76" t="s">
        <v>435</v>
      </c>
      <c r="K150" s="83" t="s">
        <v>12</v>
      </c>
      <c r="L150" s="83" t="s">
        <v>12</v>
      </c>
      <c r="M150" s="127" t="s">
        <v>618</v>
      </c>
      <c r="N150" s="127" t="s">
        <v>618</v>
      </c>
      <c r="O150" s="127" t="s">
        <v>620</v>
      </c>
      <c r="P150" s="127" t="s">
        <v>620</v>
      </c>
      <c r="Q150" s="127" t="s">
        <v>620</v>
      </c>
      <c r="R150" s="127" t="s">
        <v>620</v>
      </c>
      <c r="S150" s="127" t="s">
        <v>620</v>
      </c>
      <c r="T150" s="127" t="s">
        <v>620</v>
      </c>
      <c r="U150" s="146" t="str">
        <f>+HYPERLINK("https://www.gddkia.gov.pl/ankiety/143.pdf","KARTA")</f>
        <v>KARTA</v>
      </c>
    </row>
    <row r="151" spans="1:22" s="70" customFormat="1" ht="35.1" customHeight="1">
      <c r="A151" s="141" t="s">
        <v>784</v>
      </c>
      <c r="B151" s="86" t="s">
        <v>183</v>
      </c>
      <c r="C151" s="86" t="s">
        <v>408</v>
      </c>
      <c r="D151" s="86" t="s">
        <v>411</v>
      </c>
      <c r="E151" s="99" t="s">
        <v>28</v>
      </c>
      <c r="F151" s="84" t="s">
        <v>410</v>
      </c>
      <c r="G151" s="99" t="s">
        <v>186</v>
      </c>
      <c r="H151" s="86" t="s">
        <v>433</v>
      </c>
      <c r="I151" s="91" t="s">
        <v>434</v>
      </c>
      <c r="J151" s="76" t="s">
        <v>435</v>
      </c>
      <c r="K151" s="83" t="s">
        <v>12</v>
      </c>
      <c r="L151" s="83" t="s">
        <v>12</v>
      </c>
      <c r="M151" s="127" t="s">
        <v>618</v>
      </c>
      <c r="N151" s="127" t="s">
        <v>618</v>
      </c>
      <c r="O151" s="127" t="s">
        <v>620</v>
      </c>
      <c r="P151" s="127" t="s">
        <v>620</v>
      </c>
      <c r="Q151" s="127" t="s">
        <v>620</v>
      </c>
      <c r="R151" s="127" t="s">
        <v>620</v>
      </c>
      <c r="S151" s="127" t="s">
        <v>620</v>
      </c>
      <c r="T151" s="127" t="s">
        <v>620</v>
      </c>
      <c r="U151" s="146" t="str">
        <f>+HYPERLINK("https://www.gddkia.gov.pl/ankiety/144.pdf","KARTA")</f>
        <v>KARTA</v>
      </c>
    </row>
    <row r="152" spans="1:22" s="70" customFormat="1" ht="35.1" customHeight="1">
      <c r="A152" s="141" t="s">
        <v>785</v>
      </c>
      <c r="B152" s="86" t="s">
        <v>183</v>
      </c>
      <c r="C152" s="86" t="s">
        <v>190</v>
      </c>
      <c r="D152" s="86" t="s">
        <v>638</v>
      </c>
      <c r="E152" s="99" t="s">
        <v>28</v>
      </c>
      <c r="F152" s="84" t="s">
        <v>191</v>
      </c>
      <c r="G152" s="99" t="s">
        <v>189</v>
      </c>
      <c r="H152" s="86" t="s">
        <v>379</v>
      </c>
      <c r="I152" s="98">
        <v>885665030</v>
      </c>
      <c r="J152" s="76" t="s">
        <v>192</v>
      </c>
      <c r="K152" s="83" t="s">
        <v>12</v>
      </c>
      <c r="L152" s="83" t="s">
        <v>12</v>
      </c>
      <c r="M152" s="127" t="s">
        <v>618</v>
      </c>
      <c r="N152" s="127" t="s">
        <v>618</v>
      </c>
      <c r="O152" s="127" t="s">
        <v>619</v>
      </c>
      <c r="P152" s="127" t="s">
        <v>620</v>
      </c>
      <c r="Q152" s="127" t="s">
        <v>618</v>
      </c>
      <c r="R152" s="127" t="s">
        <v>620</v>
      </c>
      <c r="S152" s="127" t="s">
        <v>620</v>
      </c>
      <c r="T152" s="127" t="s">
        <v>620</v>
      </c>
      <c r="U152" s="146" t="str">
        <f>+HYPERLINK("https://www.gddkia.gov.pl/ankiety/145.pdf","KARTA")</f>
        <v>KARTA</v>
      </c>
    </row>
    <row r="153" spans="1:22" s="70" customFormat="1" ht="35.1" customHeight="1">
      <c r="A153" s="141" t="s">
        <v>786</v>
      </c>
      <c r="B153" s="86" t="s">
        <v>183</v>
      </c>
      <c r="C153" s="86" t="s">
        <v>193</v>
      </c>
      <c r="D153" s="86" t="s">
        <v>637</v>
      </c>
      <c r="E153" s="99" t="s">
        <v>28</v>
      </c>
      <c r="F153" s="84" t="s">
        <v>194</v>
      </c>
      <c r="G153" s="99" t="s">
        <v>186</v>
      </c>
      <c r="H153" s="86" t="s">
        <v>379</v>
      </c>
      <c r="I153" s="98">
        <v>885665030</v>
      </c>
      <c r="J153" s="76" t="s">
        <v>192</v>
      </c>
      <c r="K153" s="83" t="s">
        <v>12</v>
      </c>
      <c r="L153" s="83" t="s">
        <v>12</v>
      </c>
      <c r="M153" s="127" t="s">
        <v>618</v>
      </c>
      <c r="N153" s="127" t="s">
        <v>618</v>
      </c>
      <c r="O153" s="127" t="s">
        <v>619</v>
      </c>
      <c r="P153" s="127" t="s">
        <v>620</v>
      </c>
      <c r="Q153" s="127" t="s">
        <v>618</v>
      </c>
      <c r="R153" s="127" t="s">
        <v>620</v>
      </c>
      <c r="S153" s="127" t="s">
        <v>620</v>
      </c>
      <c r="T153" s="127" t="s">
        <v>620</v>
      </c>
      <c r="U153" s="146" t="str">
        <f>+HYPERLINK("https://www.gddkia.gov.pl/ankiety/146.pdf","KARTA")</f>
        <v>KARTA</v>
      </c>
    </row>
    <row r="154" spans="1:22" ht="35.1" customHeight="1">
      <c r="A154" s="141" t="s">
        <v>787</v>
      </c>
      <c r="B154" s="86" t="s">
        <v>183</v>
      </c>
      <c r="C154" s="86" t="s">
        <v>195</v>
      </c>
      <c r="D154" s="86" t="s">
        <v>196</v>
      </c>
      <c r="E154" s="99" t="s">
        <v>28</v>
      </c>
      <c r="F154" s="84" t="s">
        <v>197</v>
      </c>
      <c r="G154" s="99" t="s">
        <v>189</v>
      </c>
      <c r="H154" s="86" t="s">
        <v>379</v>
      </c>
      <c r="I154" s="98">
        <v>885665030</v>
      </c>
      <c r="J154" s="76" t="s">
        <v>192</v>
      </c>
      <c r="K154" s="83" t="s">
        <v>12</v>
      </c>
      <c r="L154" s="83" t="s">
        <v>12</v>
      </c>
      <c r="M154" s="127" t="s">
        <v>618</v>
      </c>
      <c r="N154" s="127" t="s">
        <v>618</v>
      </c>
      <c r="O154" s="127" t="s">
        <v>620</v>
      </c>
      <c r="P154" s="127" t="s">
        <v>620</v>
      </c>
      <c r="Q154" s="127" t="s">
        <v>620</v>
      </c>
      <c r="R154" s="127" t="s">
        <v>620</v>
      </c>
      <c r="S154" s="127" t="s">
        <v>620</v>
      </c>
      <c r="T154" s="127" t="s">
        <v>620</v>
      </c>
      <c r="U154" s="146" t="str">
        <f>+HYPERLINK("https://www.gddkia.gov.pl/ankiety/147.pdf","KARTA")</f>
        <v>KARTA</v>
      </c>
      <c r="V154" s="70"/>
    </row>
    <row r="155" spans="1:22" ht="35.1" customHeight="1">
      <c r="A155" s="141" t="s">
        <v>788</v>
      </c>
      <c r="B155" s="86" t="s">
        <v>183</v>
      </c>
      <c r="C155" s="86" t="s">
        <v>198</v>
      </c>
      <c r="D155" s="86" t="s">
        <v>199</v>
      </c>
      <c r="E155" s="99" t="s">
        <v>28</v>
      </c>
      <c r="F155" s="84" t="s">
        <v>200</v>
      </c>
      <c r="G155" s="99" t="s">
        <v>186</v>
      </c>
      <c r="H155" s="86" t="s">
        <v>379</v>
      </c>
      <c r="I155" s="98">
        <v>885665030</v>
      </c>
      <c r="J155" s="76" t="s">
        <v>192</v>
      </c>
      <c r="K155" s="83" t="s">
        <v>12</v>
      </c>
      <c r="L155" s="83" t="s">
        <v>12</v>
      </c>
      <c r="M155" s="127" t="s">
        <v>618</v>
      </c>
      <c r="N155" s="127" t="s">
        <v>618</v>
      </c>
      <c r="O155" s="127" t="s">
        <v>620</v>
      </c>
      <c r="P155" s="127" t="s">
        <v>620</v>
      </c>
      <c r="Q155" s="127" t="s">
        <v>620</v>
      </c>
      <c r="R155" s="127" t="s">
        <v>620</v>
      </c>
      <c r="S155" s="127" t="s">
        <v>620</v>
      </c>
      <c r="T155" s="127" t="s">
        <v>620</v>
      </c>
      <c r="U155" s="146" t="str">
        <f>+HYPERLINK("https://www.gddkia.gov.pl/ankiety/148.pdf","KARTA")</f>
        <v>KARTA</v>
      </c>
      <c r="V155" s="70"/>
    </row>
    <row r="156" spans="1:22" ht="35.1" customHeight="1">
      <c r="A156" s="141" t="s">
        <v>789</v>
      </c>
      <c r="B156" s="86" t="s">
        <v>183</v>
      </c>
      <c r="C156" s="86" t="s">
        <v>437</v>
      </c>
      <c r="D156" s="86" t="s">
        <v>639</v>
      </c>
      <c r="E156" s="99" t="s">
        <v>28</v>
      </c>
      <c r="F156" s="84" t="s">
        <v>346</v>
      </c>
      <c r="G156" s="99" t="s">
        <v>186</v>
      </c>
      <c r="H156" s="86" t="s">
        <v>379</v>
      </c>
      <c r="I156" s="98">
        <v>885665030</v>
      </c>
      <c r="J156" s="76" t="s">
        <v>192</v>
      </c>
      <c r="K156" s="83" t="s">
        <v>12</v>
      </c>
      <c r="L156" s="83" t="s">
        <v>12</v>
      </c>
      <c r="M156" s="127" t="s">
        <v>618</v>
      </c>
      <c r="N156" s="127" t="s">
        <v>618</v>
      </c>
      <c r="O156" s="127" t="s">
        <v>619</v>
      </c>
      <c r="P156" s="127" t="s">
        <v>620</v>
      </c>
      <c r="Q156" s="127" t="s">
        <v>618</v>
      </c>
      <c r="R156" s="127" t="s">
        <v>620</v>
      </c>
      <c r="S156" s="127" t="s">
        <v>620</v>
      </c>
      <c r="T156" s="127" t="s">
        <v>620</v>
      </c>
      <c r="U156" s="146" t="str">
        <f>+HYPERLINK("https://www.gddkia.gov.pl/ankiety/149.pdf","KARTA")</f>
        <v>KARTA</v>
      </c>
      <c r="V156" s="70"/>
    </row>
    <row r="157" spans="1:22" ht="35.1" customHeight="1">
      <c r="A157" s="141" t="s">
        <v>790</v>
      </c>
      <c r="B157" s="86" t="s">
        <v>183</v>
      </c>
      <c r="C157" s="86" t="s">
        <v>345</v>
      </c>
      <c r="D157" s="86" t="s">
        <v>640</v>
      </c>
      <c r="E157" s="99" t="s">
        <v>28</v>
      </c>
      <c r="F157" s="84" t="s">
        <v>347</v>
      </c>
      <c r="G157" s="99" t="s">
        <v>189</v>
      </c>
      <c r="H157" s="86" t="s">
        <v>379</v>
      </c>
      <c r="I157" s="98">
        <v>885665030</v>
      </c>
      <c r="J157" s="76" t="s">
        <v>192</v>
      </c>
      <c r="K157" s="83" t="s">
        <v>12</v>
      </c>
      <c r="L157" s="83" t="s">
        <v>12</v>
      </c>
      <c r="M157" s="127" t="s">
        <v>618</v>
      </c>
      <c r="N157" s="127" t="s">
        <v>618</v>
      </c>
      <c r="O157" s="127" t="s">
        <v>619</v>
      </c>
      <c r="P157" s="127" t="s">
        <v>620</v>
      </c>
      <c r="Q157" s="127" t="s">
        <v>618</v>
      </c>
      <c r="R157" s="127" t="s">
        <v>620</v>
      </c>
      <c r="S157" s="127" t="s">
        <v>620</v>
      </c>
      <c r="T157" s="127" t="s">
        <v>620</v>
      </c>
      <c r="U157" s="146" t="str">
        <f>+HYPERLINK("https://www.gddkia.gov.pl/ankiety/150.pdf","KARTA")</f>
        <v>KARTA</v>
      </c>
      <c r="V157" s="70"/>
    </row>
    <row r="158" spans="1:22" s="70" customFormat="1" ht="35.1" customHeight="1">
      <c r="A158" s="141" t="s">
        <v>791</v>
      </c>
      <c r="B158" s="86" t="s">
        <v>183</v>
      </c>
      <c r="C158" s="86" t="s">
        <v>503</v>
      </c>
      <c r="D158" s="86" t="s">
        <v>504</v>
      </c>
      <c r="E158" s="85">
        <v>19</v>
      </c>
      <c r="F158" s="84" t="s">
        <v>505</v>
      </c>
      <c r="G158" s="99" t="s">
        <v>183</v>
      </c>
      <c r="H158" s="86" t="s">
        <v>506</v>
      </c>
      <c r="I158" s="110" t="s">
        <v>507</v>
      </c>
      <c r="J158" s="113" t="s">
        <v>508</v>
      </c>
      <c r="K158" s="83" t="s">
        <v>12</v>
      </c>
      <c r="L158" s="83" t="s">
        <v>12</v>
      </c>
      <c r="M158" s="127" t="s">
        <v>618</v>
      </c>
      <c r="N158" s="127" t="s">
        <v>618</v>
      </c>
      <c r="O158" s="127" t="s">
        <v>620</v>
      </c>
      <c r="P158" s="127" t="s">
        <v>620</v>
      </c>
      <c r="Q158" s="127" t="s">
        <v>620</v>
      </c>
      <c r="R158" s="127" t="s">
        <v>620</v>
      </c>
      <c r="S158" s="127" t="s">
        <v>620</v>
      </c>
      <c r="T158" s="127" t="s">
        <v>620</v>
      </c>
      <c r="U158" s="146" t="str">
        <f>+HYPERLINK("https://www.gddkia.gov.pl/ankiety/151.pdf","KARTA")</f>
        <v>KARTA</v>
      </c>
    </row>
    <row r="159" spans="1:22" s="70" customFormat="1" ht="35.1" customHeight="1">
      <c r="A159" s="141" t="s">
        <v>792</v>
      </c>
      <c r="B159" s="86" t="s">
        <v>183</v>
      </c>
      <c r="C159" s="86" t="s">
        <v>509</v>
      </c>
      <c r="D159" s="86" t="s">
        <v>510</v>
      </c>
      <c r="E159" s="85">
        <v>19</v>
      </c>
      <c r="F159" s="84" t="s">
        <v>511</v>
      </c>
      <c r="G159" s="99" t="s">
        <v>453</v>
      </c>
      <c r="H159" s="86" t="s">
        <v>506</v>
      </c>
      <c r="I159" s="110" t="s">
        <v>507</v>
      </c>
      <c r="J159" s="113" t="s">
        <v>508</v>
      </c>
      <c r="K159" s="83" t="s">
        <v>12</v>
      </c>
      <c r="L159" s="83" t="s">
        <v>12</v>
      </c>
      <c r="M159" s="127" t="s">
        <v>618</v>
      </c>
      <c r="N159" s="127" t="s">
        <v>618</v>
      </c>
      <c r="O159" s="127" t="s">
        <v>620</v>
      </c>
      <c r="P159" s="127" t="s">
        <v>620</v>
      </c>
      <c r="Q159" s="127" t="s">
        <v>620</v>
      </c>
      <c r="R159" s="127" t="s">
        <v>620</v>
      </c>
      <c r="S159" s="127" t="s">
        <v>620</v>
      </c>
      <c r="T159" s="127" t="s">
        <v>620</v>
      </c>
      <c r="U159" s="146" t="str">
        <f>+HYPERLINK("https://www.gddkia.gov.pl/ankiety/152.pdf","KARTA")</f>
        <v>KARTA</v>
      </c>
    </row>
    <row r="160" spans="1:22" ht="35.1" customHeight="1">
      <c r="A160" s="141" t="s">
        <v>793</v>
      </c>
      <c r="B160" s="64" t="s">
        <v>269</v>
      </c>
      <c r="C160" s="64" t="s">
        <v>201</v>
      </c>
      <c r="D160" s="65" t="s">
        <v>202</v>
      </c>
      <c r="E160" s="99" t="s">
        <v>203</v>
      </c>
      <c r="F160" s="67" t="s">
        <v>204</v>
      </c>
      <c r="G160" s="99" t="s">
        <v>270</v>
      </c>
      <c r="H160" s="99" t="s">
        <v>417</v>
      </c>
      <c r="I160" s="117" t="s">
        <v>418</v>
      </c>
      <c r="J160" s="99" t="s">
        <v>419</v>
      </c>
      <c r="K160" s="122" t="s">
        <v>12</v>
      </c>
      <c r="L160" s="122" t="s">
        <v>12</v>
      </c>
      <c r="M160" s="127" t="s">
        <v>618</v>
      </c>
      <c r="N160" s="127" t="s">
        <v>618</v>
      </c>
      <c r="O160" s="127" t="s">
        <v>619</v>
      </c>
      <c r="P160" s="127" t="s">
        <v>619</v>
      </c>
      <c r="Q160" s="127" t="s">
        <v>618</v>
      </c>
      <c r="R160" s="127" t="s">
        <v>619</v>
      </c>
      <c r="S160" s="127" t="s">
        <v>9</v>
      </c>
      <c r="T160" s="127" t="s">
        <v>619</v>
      </c>
      <c r="U160" s="146" t="str">
        <f>+HYPERLINK("https://www.gddkia.gov.pl/ankiety/153.pdf","KARTA")</f>
        <v>KARTA</v>
      </c>
    </row>
    <row r="161" spans="1:22" ht="35.1" customHeight="1">
      <c r="A161" s="141" t="s">
        <v>794</v>
      </c>
      <c r="B161" s="64" t="s">
        <v>269</v>
      </c>
      <c r="C161" s="64" t="s">
        <v>201</v>
      </c>
      <c r="D161" s="65" t="s">
        <v>205</v>
      </c>
      <c r="E161" s="99" t="s">
        <v>203</v>
      </c>
      <c r="F161" s="67" t="s">
        <v>204</v>
      </c>
      <c r="G161" s="99" t="s">
        <v>269</v>
      </c>
      <c r="H161" s="99" t="s">
        <v>417</v>
      </c>
      <c r="I161" s="117" t="s">
        <v>418</v>
      </c>
      <c r="J161" s="99" t="s">
        <v>419</v>
      </c>
      <c r="K161" s="122" t="s">
        <v>12</v>
      </c>
      <c r="L161" s="122" t="s">
        <v>12</v>
      </c>
      <c r="M161" s="127" t="s">
        <v>618</v>
      </c>
      <c r="N161" s="127" t="s">
        <v>619</v>
      </c>
      <c r="O161" s="127" t="s">
        <v>619</v>
      </c>
      <c r="P161" s="127" t="s">
        <v>619</v>
      </c>
      <c r="Q161" s="127" t="s">
        <v>618</v>
      </c>
      <c r="R161" s="127" t="s">
        <v>619</v>
      </c>
      <c r="S161" s="127" t="s">
        <v>9</v>
      </c>
      <c r="T161" s="127" t="s">
        <v>619</v>
      </c>
      <c r="U161" s="146" t="str">
        <f>+HYPERLINK("https://www.gddkia.gov.pl/ankiety/154.pdf","KARTA")</f>
        <v>KARTA</v>
      </c>
      <c r="V161" s="2"/>
    </row>
    <row r="162" spans="1:22" ht="35.1" customHeight="1">
      <c r="A162" s="141" t="s">
        <v>795</v>
      </c>
      <c r="B162" s="64" t="s">
        <v>269</v>
      </c>
      <c r="C162" s="64" t="s">
        <v>206</v>
      </c>
      <c r="D162" s="65" t="s">
        <v>207</v>
      </c>
      <c r="E162" s="99" t="s">
        <v>203</v>
      </c>
      <c r="F162" s="67" t="s">
        <v>208</v>
      </c>
      <c r="G162" s="99" t="s">
        <v>270</v>
      </c>
      <c r="H162" s="99" t="s">
        <v>417</v>
      </c>
      <c r="I162" s="117" t="s">
        <v>418</v>
      </c>
      <c r="J162" s="99" t="s">
        <v>419</v>
      </c>
      <c r="K162" s="122" t="s">
        <v>12</v>
      </c>
      <c r="L162" s="122" t="s">
        <v>12</v>
      </c>
      <c r="M162" s="127" t="s">
        <v>618</v>
      </c>
      <c r="N162" s="127" t="s">
        <v>618</v>
      </c>
      <c r="O162" s="127" t="s">
        <v>620</v>
      </c>
      <c r="P162" s="127" t="s">
        <v>620</v>
      </c>
      <c r="Q162" s="127" t="s">
        <v>620</v>
      </c>
      <c r="R162" s="127" t="s">
        <v>620</v>
      </c>
      <c r="S162" s="127" t="s">
        <v>620</v>
      </c>
      <c r="T162" s="127" t="s">
        <v>620</v>
      </c>
      <c r="U162" s="146" t="str">
        <f>+HYPERLINK("https://www.gddkia.gov.pl/ankiety/155.pdf","KARTA")</f>
        <v>KARTA</v>
      </c>
      <c r="V162" s="2"/>
    </row>
    <row r="163" spans="1:22" ht="35.1" customHeight="1">
      <c r="A163" s="141" t="s">
        <v>796</v>
      </c>
      <c r="B163" s="64" t="s">
        <v>269</v>
      </c>
      <c r="C163" s="64" t="s">
        <v>206</v>
      </c>
      <c r="D163" s="65" t="s">
        <v>209</v>
      </c>
      <c r="E163" s="99" t="s">
        <v>203</v>
      </c>
      <c r="F163" s="67" t="s">
        <v>208</v>
      </c>
      <c r="G163" s="99" t="s">
        <v>269</v>
      </c>
      <c r="H163" s="99" t="s">
        <v>417</v>
      </c>
      <c r="I163" s="117" t="s">
        <v>418</v>
      </c>
      <c r="J163" s="99" t="s">
        <v>419</v>
      </c>
      <c r="K163" s="122" t="s">
        <v>12</v>
      </c>
      <c r="L163" s="122" t="s">
        <v>12</v>
      </c>
      <c r="M163" s="127" t="s">
        <v>618</v>
      </c>
      <c r="N163" s="127" t="s">
        <v>618</v>
      </c>
      <c r="O163" s="127" t="s">
        <v>620</v>
      </c>
      <c r="P163" s="127" t="s">
        <v>620</v>
      </c>
      <c r="Q163" s="127" t="s">
        <v>620</v>
      </c>
      <c r="R163" s="127" t="s">
        <v>620</v>
      </c>
      <c r="S163" s="127" t="s">
        <v>620</v>
      </c>
      <c r="T163" s="127" t="s">
        <v>620</v>
      </c>
      <c r="U163" s="146" t="str">
        <f>+HYPERLINK("https://www.gddkia.gov.pl/ankiety/156.pdf","KARTA")</f>
        <v>KARTA</v>
      </c>
      <c r="V163" s="2"/>
    </row>
    <row r="164" spans="1:22" ht="35.1" customHeight="1">
      <c r="A164" s="141" t="s">
        <v>797</v>
      </c>
      <c r="B164" s="64" t="s">
        <v>269</v>
      </c>
      <c r="C164" s="64" t="s">
        <v>210</v>
      </c>
      <c r="D164" s="65" t="s">
        <v>211</v>
      </c>
      <c r="E164" s="99" t="s">
        <v>203</v>
      </c>
      <c r="F164" s="67" t="s">
        <v>212</v>
      </c>
      <c r="G164" s="99" t="s">
        <v>269</v>
      </c>
      <c r="H164" s="99" t="s">
        <v>417</v>
      </c>
      <c r="I164" s="117" t="s">
        <v>418</v>
      </c>
      <c r="J164" s="99" t="s">
        <v>419</v>
      </c>
      <c r="K164" s="122" t="s">
        <v>12</v>
      </c>
      <c r="L164" s="122" t="s">
        <v>12</v>
      </c>
      <c r="M164" s="127" t="s">
        <v>618</v>
      </c>
      <c r="N164" s="127" t="s">
        <v>618</v>
      </c>
      <c r="O164" s="127" t="s">
        <v>619</v>
      </c>
      <c r="P164" s="127" t="s">
        <v>619</v>
      </c>
      <c r="Q164" s="127" t="s">
        <v>618</v>
      </c>
      <c r="R164" s="127" t="s">
        <v>619</v>
      </c>
      <c r="S164" s="127" t="s">
        <v>9</v>
      </c>
      <c r="T164" s="127" t="s">
        <v>619</v>
      </c>
      <c r="U164" s="146" t="str">
        <f>+HYPERLINK("https://www.gddkia.gov.pl/ankiety/157.pdf","KARTA")</f>
        <v>KARTA</v>
      </c>
    </row>
    <row r="165" spans="1:22" ht="35.1" customHeight="1">
      <c r="A165" s="141" t="s">
        <v>798</v>
      </c>
      <c r="B165" s="64" t="s">
        <v>269</v>
      </c>
      <c r="C165" s="64" t="s">
        <v>210</v>
      </c>
      <c r="D165" s="65" t="s">
        <v>213</v>
      </c>
      <c r="E165" s="99" t="s">
        <v>203</v>
      </c>
      <c r="F165" s="67" t="s">
        <v>212</v>
      </c>
      <c r="G165" s="99" t="s">
        <v>270</v>
      </c>
      <c r="H165" s="99" t="s">
        <v>417</v>
      </c>
      <c r="I165" s="117" t="s">
        <v>418</v>
      </c>
      <c r="J165" s="99" t="s">
        <v>419</v>
      </c>
      <c r="K165" s="122" t="s">
        <v>12</v>
      </c>
      <c r="L165" s="122" t="s">
        <v>12</v>
      </c>
      <c r="M165" s="127" t="s">
        <v>618</v>
      </c>
      <c r="N165" s="127" t="s">
        <v>619</v>
      </c>
      <c r="O165" s="127" t="s">
        <v>619</v>
      </c>
      <c r="P165" s="127" t="s">
        <v>619</v>
      </c>
      <c r="Q165" s="127" t="s">
        <v>618</v>
      </c>
      <c r="R165" s="127" t="s">
        <v>619</v>
      </c>
      <c r="S165" s="127" t="s">
        <v>9</v>
      </c>
      <c r="T165" s="127" t="s">
        <v>619</v>
      </c>
      <c r="U165" s="146" t="str">
        <f>+HYPERLINK("https://www.gddkia.gov.pl/ankiety/158.pdf","KARTA")</f>
        <v>KARTA</v>
      </c>
      <c r="V165" s="2"/>
    </row>
    <row r="166" spans="1:22" ht="35.1" customHeight="1">
      <c r="A166" s="141" t="s">
        <v>799</v>
      </c>
      <c r="B166" s="64" t="s">
        <v>269</v>
      </c>
      <c r="C166" s="64" t="s">
        <v>214</v>
      </c>
      <c r="D166" s="65" t="s">
        <v>215</v>
      </c>
      <c r="E166" s="99" t="s">
        <v>203</v>
      </c>
      <c r="F166" s="67" t="s">
        <v>216</v>
      </c>
      <c r="G166" s="99" t="s">
        <v>269</v>
      </c>
      <c r="H166" s="99" t="s">
        <v>417</v>
      </c>
      <c r="I166" s="117" t="s">
        <v>418</v>
      </c>
      <c r="J166" s="99" t="s">
        <v>419</v>
      </c>
      <c r="K166" s="122" t="s">
        <v>12</v>
      </c>
      <c r="L166" s="122" t="s">
        <v>12</v>
      </c>
      <c r="M166" s="127" t="s">
        <v>618</v>
      </c>
      <c r="N166" s="127" t="s">
        <v>9</v>
      </c>
      <c r="O166" s="127" t="s">
        <v>619</v>
      </c>
      <c r="P166" s="127" t="s">
        <v>9</v>
      </c>
      <c r="Q166" s="127" t="s">
        <v>618</v>
      </c>
      <c r="R166" s="127" t="s">
        <v>9</v>
      </c>
      <c r="S166" s="127" t="s">
        <v>9</v>
      </c>
      <c r="T166" s="127" t="s">
        <v>9</v>
      </c>
      <c r="U166" s="146" t="str">
        <f>+HYPERLINK("https://www.gddkia.gov.pl/ankiety/159.pdf","KARTA")</f>
        <v>KARTA</v>
      </c>
      <c r="V166" s="2"/>
    </row>
    <row r="167" spans="1:22" ht="35.1" customHeight="1">
      <c r="A167" s="141" t="s">
        <v>800</v>
      </c>
      <c r="B167" s="64" t="s">
        <v>269</v>
      </c>
      <c r="C167" s="64" t="s">
        <v>217</v>
      </c>
      <c r="D167" s="65" t="s">
        <v>218</v>
      </c>
      <c r="E167" s="99" t="s">
        <v>203</v>
      </c>
      <c r="F167" s="67" t="s">
        <v>219</v>
      </c>
      <c r="G167" s="99" t="s">
        <v>270</v>
      </c>
      <c r="H167" s="99" t="s">
        <v>417</v>
      </c>
      <c r="I167" s="117" t="s">
        <v>418</v>
      </c>
      <c r="J167" s="99" t="s">
        <v>419</v>
      </c>
      <c r="K167" s="122" t="s">
        <v>12</v>
      </c>
      <c r="L167" s="122" t="s">
        <v>12</v>
      </c>
      <c r="M167" s="127" t="s">
        <v>618</v>
      </c>
      <c r="N167" s="127" t="s">
        <v>9</v>
      </c>
      <c r="O167" s="127" t="s">
        <v>619</v>
      </c>
      <c r="P167" s="127" t="s">
        <v>9</v>
      </c>
      <c r="Q167" s="127" t="s">
        <v>618</v>
      </c>
      <c r="R167" s="127" t="s">
        <v>9</v>
      </c>
      <c r="S167" s="127" t="s">
        <v>9</v>
      </c>
      <c r="T167" s="127" t="s">
        <v>9</v>
      </c>
      <c r="U167" s="146" t="str">
        <f>+HYPERLINK("https://www.gddkia.gov.pl/ankiety/160.pdf","KARTA")</f>
        <v>KARTA</v>
      </c>
      <c r="V167" s="2"/>
    </row>
    <row r="168" spans="1:22" s="6" customFormat="1" ht="35.1" customHeight="1">
      <c r="A168" s="141" t="s">
        <v>801</v>
      </c>
      <c r="B168" s="64" t="s">
        <v>269</v>
      </c>
      <c r="C168" s="64" t="s">
        <v>220</v>
      </c>
      <c r="D168" s="64" t="s">
        <v>221</v>
      </c>
      <c r="E168" s="99" t="s">
        <v>222</v>
      </c>
      <c r="F168" s="84" t="s">
        <v>223</v>
      </c>
      <c r="G168" s="99" t="s">
        <v>268</v>
      </c>
      <c r="H168" s="99" t="s">
        <v>417</v>
      </c>
      <c r="I168" s="117" t="s">
        <v>418</v>
      </c>
      <c r="J168" s="99" t="s">
        <v>419</v>
      </c>
      <c r="K168" s="122" t="s">
        <v>12</v>
      </c>
      <c r="L168" s="122" t="s">
        <v>12</v>
      </c>
      <c r="M168" s="127" t="s">
        <v>618</v>
      </c>
      <c r="N168" s="127" t="s">
        <v>618</v>
      </c>
      <c r="O168" s="127" t="s">
        <v>619</v>
      </c>
      <c r="P168" s="127" t="s">
        <v>619</v>
      </c>
      <c r="Q168" s="127" t="s">
        <v>618</v>
      </c>
      <c r="R168" s="127" t="s">
        <v>619</v>
      </c>
      <c r="S168" s="127" t="s">
        <v>9</v>
      </c>
      <c r="T168" s="127" t="s">
        <v>619</v>
      </c>
      <c r="U168" s="146" t="str">
        <f>+HYPERLINK("https://www.gddkia.gov.pl/ankiety/161.pdf","KARTA")</f>
        <v>KARTA</v>
      </c>
      <c r="V168" s="2"/>
    </row>
    <row r="169" spans="1:22" s="6" customFormat="1" ht="35.1" customHeight="1">
      <c r="A169" s="141" t="s">
        <v>802</v>
      </c>
      <c r="B169" s="64" t="s">
        <v>269</v>
      </c>
      <c r="C169" s="64" t="s">
        <v>220</v>
      </c>
      <c r="D169" s="64" t="s">
        <v>221</v>
      </c>
      <c r="E169" s="99" t="s">
        <v>222</v>
      </c>
      <c r="F169" s="84" t="s">
        <v>223</v>
      </c>
      <c r="G169" s="99" t="s">
        <v>269</v>
      </c>
      <c r="H169" s="99" t="s">
        <v>417</v>
      </c>
      <c r="I169" s="117" t="s">
        <v>418</v>
      </c>
      <c r="J169" s="99" t="s">
        <v>419</v>
      </c>
      <c r="K169" s="122" t="s">
        <v>12</v>
      </c>
      <c r="L169" s="122" t="s">
        <v>12</v>
      </c>
      <c r="M169" s="127" t="s">
        <v>618</v>
      </c>
      <c r="N169" s="127" t="s">
        <v>618</v>
      </c>
      <c r="O169" s="127" t="s">
        <v>619</v>
      </c>
      <c r="P169" s="127" t="s">
        <v>619</v>
      </c>
      <c r="Q169" s="127" t="s">
        <v>618</v>
      </c>
      <c r="R169" s="127" t="s">
        <v>619</v>
      </c>
      <c r="S169" s="127" t="s">
        <v>9</v>
      </c>
      <c r="T169" s="127" t="s">
        <v>619</v>
      </c>
      <c r="U169" s="146" t="str">
        <f>+HYPERLINK("https://www.gddkia.gov.pl/ankiety/162.pdf","KARTA")</f>
        <v>KARTA</v>
      </c>
      <c r="V169" s="2"/>
    </row>
    <row r="170" spans="1:22" s="6" customFormat="1" ht="35.1" customHeight="1">
      <c r="A170" s="141" t="s">
        <v>803</v>
      </c>
      <c r="B170" s="64" t="s">
        <v>269</v>
      </c>
      <c r="C170" s="64" t="s">
        <v>224</v>
      </c>
      <c r="D170" s="64" t="s">
        <v>225</v>
      </c>
      <c r="E170" s="99" t="s">
        <v>222</v>
      </c>
      <c r="F170" s="84" t="s">
        <v>226</v>
      </c>
      <c r="G170" s="99" t="s">
        <v>268</v>
      </c>
      <c r="H170" s="99" t="s">
        <v>417</v>
      </c>
      <c r="I170" s="117" t="s">
        <v>418</v>
      </c>
      <c r="J170" s="99" t="s">
        <v>419</v>
      </c>
      <c r="K170" s="122" t="s">
        <v>12</v>
      </c>
      <c r="L170" s="122" t="s">
        <v>12</v>
      </c>
      <c r="M170" s="127" t="s">
        <v>618</v>
      </c>
      <c r="N170" s="127" t="s">
        <v>9</v>
      </c>
      <c r="O170" s="127" t="s">
        <v>619</v>
      </c>
      <c r="P170" s="127" t="s">
        <v>9</v>
      </c>
      <c r="Q170" s="127" t="s">
        <v>618</v>
      </c>
      <c r="R170" s="127" t="s">
        <v>9</v>
      </c>
      <c r="S170" s="127" t="s">
        <v>9</v>
      </c>
      <c r="T170" s="127" t="s">
        <v>9</v>
      </c>
      <c r="U170" s="146" t="str">
        <f>+HYPERLINK("https://www.gddkia.gov.pl/ankiety/163.pdf","KARTA")</f>
        <v>KARTA</v>
      </c>
      <c r="V170" s="2"/>
    </row>
    <row r="171" spans="1:22" s="6" customFormat="1" ht="35.1" customHeight="1">
      <c r="A171" s="141" t="s">
        <v>804</v>
      </c>
      <c r="B171" s="86" t="s">
        <v>57</v>
      </c>
      <c r="C171" s="86" t="s">
        <v>63</v>
      </c>
      <c r="D171" s="86" t="s">
        <v>22</v>
      </c>
      <c r="E171" s="99" t="s">
        <v>17</v>
      </c>
      <c r="F171" s="84" t="s">
        <v>227</v>
      </c>
      <c r="G171" s="99" t="s">
        <v>52</v>
      </c>
      <c r="H171" s="86" t="s">
        <v>280</v>
      </c>
      <c r="I171" s="87">
        <v>801167536</v>
      </c>
      <c r="J171" s="97" t="s">
        <v>81</v>
      </c>
      <c r="K171" s="95" t="s">
        <v>12</v>
      </c>
      <c r="L171" s="83" t="s">
        <v>12</v>
      </c>
      <c r="M171" s="127" t="s">
        <v>618</v>
      </c>
      <c r="N171" s="127" t="s">
        <v>618</v>
      </c>
      <c r="O171" s="127" t="s">
        <v>619</v>
      </c>
      <c r="P171" s="127" t="s">
        <v>619</v>
      </c>
      <c r="Q171" s="127" t="s">
        <v>618</v>
      </c>
      <c r="R171" s="127" t="s">
        <v>619</v>
      </c>
      <c r="S171" s="127" t="s">
        <v>9</v>
      </c>
      <c r="T171" s="127" t="s">
        <v>619</v>
      </c>
      <c r="U171" s="147" t="str">
        <f>+HYPERLINK("https://www.gddkia.gov.pl/ankiety/164.pdf","KARTA")</f>
        <v>KARTA</v>
      </c>
    </row>
    <row r="172" spans="1:22" s="6" customFormat="1" ht="35.1" customHeight="1">
      <c r="A172" s="141" t="s">
        <v>805</v>
      </c>
      <c r="B172" s="86" t="s">
        <v>57</v>
      </c>
      <c r="C172" s="86" t="s">
        <v>63</v>
      </c>
      <c r="D172" s="86" t="s">
        <v>23</v>
      </c>
      <c r="E172" s="99" t="s">
        <v>17</v>
      </c>
      <c r="F172" s="84" t="s">
        <v>228</v>
      </c>
      <c r="G172" s="99" t="s">
        <v>57</v>
      </c>
      <c r="H172" s="86" t="s">
        <v>280</v>
      </c>
      <c r="I172" s="87">
        <v>801167536</v>
      </c>
      <c r="J172" s="115" t="s">
        <v>81</v>
      </c>
      <c r="K172" s="95" t="s">
        <v>12</v>
      </c>
      <c r="L172" s="83" t="s">
        <v>12</v>
      </c>
      <c r="M172" s="127" t="s">
        <v>618</v>
      </c>
      <c r="N172" s="127" t="s">
        <v>618</v>
      </c>
      <c r="O172" s="127" t="s">
        <v>619</v>
      </c>
      <c r="P172" s="127" t="s">
        <v>619</v>
      </c>
      <c r="Q172" s="127" t="s">
        <v>618</v>
      </c>
      <c r="R172" s="127" t="s">
        <v>619</v>
      </c>
      <c r="S172" s="127" t="s">
        <v>9</v>
      </c>
      <c r="T172" s="127" t="s">
        <v>619</v>
      </c>
      <c r="U172" s="147" t="str">
        <f>+HYPERLINK("https://www.gddkia.gov.pl/ankiety/165.pdf","KARTA")</f>
        <v>KARTA</v>
      </c>
    </row>
    <row r="173" spans="1:22" s="6" customFormat="1" ht="35.1" customHeight="1">
      <c r="A173" s="141" t="s">
        <v>806</v>
      </c>
      <c r="B173" s="86" t="s">
        <v>57</v>
      </c>
      <c r="C173" s="86" t="s">
        <v>64</v>
      </c>
      <c r="D173" s="86" t="s">
        <v>24</v>
      </c>
      <c r="E173" s="99" t="s">
        <v>17</v>
      </c>
      <c r="F173" s="84" t="s">
        <v>229</v>
      </c>
      <c r="G173" s="99" t="s">
        <v>52</v>
      </c>
      <c r="H173" s="86" t="s">
        <v>76</v>
      </c>
      <c r="I173" s="94">
        <v>801345678</v>
      </c>
      <c r="J173" s="118" t="s">
        <v>230</v>
      </c>
      <c r="K173" s="95" t="s">
        <v>69</v>
      </c>
      <c r="L173" s="83" t="s">
        <v>12</v>
      </c>
      <c r="M173" s="127" t="s">
        <v>618</v>
      </c>
      <c r="N173" s="127" t="s">
        <v>618</v>
      </c>
      <c r="O173" s="127" t="s">
        <v>619</v>
      </c>
      <c r="P173" s="127" t="s">
        <v>618</v>
      </c>
      <c r="Q173" s="127" t="s">
        <v>618</v>
      </c>
      <c r="R173" s="127" t="s">
        <v>619</v>
      </c>
      <c r="S173" s="127" t="s">
        <v>9</v>
      </c>
      <c r="T173" s="127" t="s">
        <v>618</v>
      </c>
      <c r="U173" s="147" t="str">
        <f>+HYPERLINK("https://www.gddkia.gov.pl/ankiety/166.pdf","KARTA")</f>
        <v>KARTA</v>
      </c>
    </row>
    <row r="174" spans="1:22" s="6" customFormat="1" ht="35.1" customHeight="1">
      <c r="A174" s="141" t="s">
        <v>807</v>
      </c>
      <c r="B174" s="86" t="s">
        <v>57</v>
      </c>
      <c r="C174" s="86" t="s">
        <v>64</v>
      </c>
      <c r="D174" s="86" t="s">
        <v>25</v>
      </c>
      <c r="E174" s="99" t="s">
        <v>17</v>
      </c>
      <c r="F174" s="84" t="s">
        <v>231</v>
      </c>
      <c r="G174" s="99" t="s">
        <v>57</v>
      </c>
      <c r="H174" s="86" t="s">
        <v>76</v>
      </c>
      <c r="I174" s="94">
        <v>801345678</v>
      </c>
      <c r="J174" s="86" t="s">
        <v>230</v>
      </c>
      <c r="K174" s="95" t="s">
        <v>69</v>
      </c>
      <c r="L174" s="83" t="s">
        <v>12</v>
      </c>
      <c r="M174" s="127" t="s">
        <v>618</v>
      </c>
      <c r="N174" s="127" t="s">
        <v>618</v>
      </c>
      <c r="O174" s="127" t="s">
        <v>619</v>
      </c>
      <c r="P174" s="127" t="s">
        <v>618</v>
      </c>
      <c r="Q174" s="127" t="s">
        <v>618</v>
      </c>
      <c r="R174" s="127" t="s">
        <v>619</v>
      </c>
      <c r="S174" s="127" t="s">
        <v>9</v>
      </c>
      <c r="T174" s="127" t="s">
        <v>618</v>
      </c>
      <c r="U174" s="147" t="str">
        <f>+HYPERLINK("https://www.gddkia.gov.pl/ankiety/167.pdf","KARTA")</f>
        <v>KARTA</v>
      </c>
    </row>
    <row r="175" spans="1:22" ht="35.1" customHeight="1">
      <c r="A175" s="141" t="s">
        <v>808</v>
      </c>
      <c r="B175" s="86" t="s">
        <v>57</v>
      </c>
      <c r="C175" s="86" t="s">
        <v>232</v>
      </c>
      <c r="D175" s="86" t="s">
        <v>382</v>
      </c>
      <c r="E175" s="99" t="s">
        <v>17</v>
      </c>
      <c r="F175" s="84" t="s">
        <v>233</v>
      </c>
      <c r="G175" s="99" t="s">
        <v>57</v>
      </c>
      <c r="H175" s="86" t="s">
        <v>383</v>
      </c>
      <c r="I175" s="98">
        <v>698611578</v>
      </c>
      <c r="J175" s="78" t="s">
        <v>384</v>
      </c>
      <c r="K175" s="95" t="s">
        <v>12</v>
      </c>
      <c r="L175" s="83" t="s">
        <v>12</v>
      </c>
      <c r="M175" s="127" t="s">
        <v>618</v>
      </c>
      <c r="N175" s="127" t="s">
        <v>618</v>
      </c>
      <c r="O175" s="127" t="s">
        <v>620</v>
      </c>
      <c r="P175" s="127" t="s">
        <v>620</v>
      </c>
      <c r="Q175" s="127" t="s">
        <v>620</v>
      </c>
      <c r="R175" s="127" t="s">
        <v>620</v>
      </c>
      <c r="S175" s="127" t="s">
        <v>620</v>
      </c>
      <c r="T175" s="127" t="s">
        <v>620</v>
      </c>
      <c r="U175" s="147" t="str">
        <f>+HYPERLINK("https://www.gddkia.gov.pl/ankiety/168.pdf","KARTA")</f>
        <v>KARTA</v>
      </c>
    </row>
    <row r="176" spans="1:22" ht="35.1" customHeight="1">
      <c r="A176" s="141" t="s">
        <v>809</v>
      </c>
      <c r="B176" s="86" t="s">
        <v>57</v>
      </c>
      <c r="C176" s="86" t="s">
        <v>232</v>
      </c>
      <c r="D176" s="86" t="s">
        <v>385</v>
      </c>
      <c r="E176" s="99" t="s">
        <v>17</v>
      </c>
      <c r="F176" s="84" t="s">
        <v>234</v>
      </c>
      <c r="G176" s="99" t="s">
        <v>235</v>
      </c>
      <c r="H176" s="86" t="s">
        <v>383</v>
      </c>
      <c r="I176" s="98">
        <v>698611578</v>
      </c>
      <c r="J176" s="78" t="s">
        <v>384</v>
      </c>
      <c r="K176" s="95" t="s">
        <v>12</v>
      </c>
      <c r="L176" s="83" t="s">
        <v>12</v>
      </c>
      <c r="M176" s="127" t="s">
        <v>618</v>
      </c>
      <c r="N176" s="127" t="s">
        <v>618</v>
      </c>
      <c r="O176" s="127" t="s">
        <v>620</v>
      </c>
      <c r="P176" s="127" t="s">
        <v>620</v>
      </c>
      <c r="Q176" s="127" t="s">
        <v>620</v>
      </c>
      <c r="R176" s="127" t="s">
        <v>620</v>
      </c>
      <c r="S176" s="127" t="s">
        <v>620</v>
      </c>
      <c r="T176" s="127" t="s">
        <v>620</v>
      </c>
      <c r="U176" s="147" t="str">
        <f>+HYPERLINK("https://www.gddkia.gov.pl/ankiety/169.pdf","KARTA")</f>
        <v>KARTA</v>
      </c>
    </row>
    <row r="177" spans="1:21" ht="35.1" customHeight="1">
      <c r="A177" s="141" t="s">
        <v>810</v>
      </c>
      <c r="B177" s="86" t="s">
        <v>57</v>
      </c>
      <c r="C177" s="86" t="s">
        <v>328</v>
      </c>
      <c r="D177" s="86" t="s">
        <v>329</v>
      </c>
      <c r="E177" s="99" t="s">
        <v>147</v>
      </c>
      <c r="F177" s="84" t="s">
        <v>330</v>
      </c>
      <c r="G177" s="99" t="s">
        <v>68</v>
      </c>
      <c r="H177" s="99" t="s">
        <v>73</v>
      </c>
      <c r="I177" s="99" t="s">
        <v>73</v>
      </c>
      <c r="J177" s="99" t="s">
        <v>73</v>
      </c>
      <c r="K177" s="61" t="s">
        <v>11</v>
      </c>
      <c r="L177" s="83" t="s">
        <v>12</v>
      </c>
      <c r="M177" s="127" t="s">
        <v>618</v>
      </c>
      <c r="N177" s="127" t="s">
        <v>618</v>
      </c>
      <c r="O177" s="127" t="s">
        <v>9</v>
      </c>
      <c r="P177" s="127" t="s">
        <v>619</v>
      </c>
      <c r="Q177" s="127" t="s">
        <v>9</v>
      </c>
      <c r="R177" s="127" t="s">
        <v>619</v>
      </c>
      <c r="S177" s="127" t="s">
        <v>9</v>
      </c>
      <c r="T177" s="127" t="s">
        <v>619</v>
      </c>
      <c r="U177" s="147" t="str">
        <f>+HYPERLINK("https://www.gddkia.gov.pl/ankiety/170.pdf","KARTA")</f>
        <v>KARTA</v>
      </c>
    </row>
    <row r="178" spans="1:21" ht="35.1" customHeight="1">
      <c r="A178" s="141" t="s">
        <v>811</v>
      </c>
      <c r="B178" s="86" t="s">
        <v>57</v>
      </c>
      <c r="C178" s="86" t="s">
        <v>331</v>
      </c>
      <c r="D178" s="86" t="s">
        <v>332</v>
      </c>
      <c r="E178" s="99" t="s">
        <v>67</v>
      </c>
      <c r="F178" s="84" t="s">
        <v>333</v>
      </c>
      <c r="G178" s="99" t="s">
        <v>66</v>
      </c>
      <c r="H178" s="86" t="s">
        <v>76</v>
      </c>
      <c r="I178" s="88">
        <v>519075917</v>
      </c>
      <c r="J178" s="78" t="s">
        <v>386</v>
      </c>
      <c r="K178" s="95" t="s">
        <v>12</v>
      </c>
      <c r="L178" s="131" t="s">
        <v>12</v>
      </c>
      <c r="M178" s="127" t="s">
        <v>618</v>
      </c>
      <c r="N178" s="127" t="s">
        <v>618</v>
      </c>
      <c r="O178" s="127" t="s">
        <v>619</v>
      </c>
      <c r="P178" s="127" t="s">
        <v>619</v>
      </c>
      <c r="Q178" s="127" t="s">
        <v>618</v>
      </c>
      <c r="R178" s="127" t="s">
        <v>619</v>
      </c>
      <c r="S178" s="127" t="s">
        <v>9</v>
      </c>
      <c r="T178" s="127" t="s">
        <v>619</v>
      </c>
      <c r="U178" s="148" t="str">
        <f>+HYPERLINK("https://www.gddkia.gov.pl/ankiety/171.pdf","KARTA")</f>
        <v>KARTA</v>
      </c>
    </row>
    <row r="179" spans="1:21" ht="35.1" customHeight="1">
      <c r="A179" s="141" t="s">
        <v>812</v>
      </c>
      <c r="B179" s="86" t="s">
        <v>57</v>
      </c>
      <c r="C179" s="86" t="s">
        <v>334</v>
      </c>
      <c r="D179" s="86" t="s">
        <v>335</v>
      </c>
      <c r="E179" s="99" t="s">
        <v>67</v>
      </c>
      <c r="F179" s="84" t="s">
        <v>336</v>
      </c>
      <c r="G179" s="99" t="s">
        <v>66</v>
      </c>
      <c r="H179" s="99" t="s">
        <v>438</v>
      </c>
      <c r="I179" s="111" t="s">
        <v>73</v>
      </c>
      <c r="J179" s="111" t="s">
        <v>73</v>
      </c>
      <c r="K179" s="61" t="s">
        <v>11</v>
      </c>
      <c r="L179" s="131" t="s">
        <v>12</v>
      </c>
      <c r="M179" s="127" t="s">
        <v>618</v>
      </c>
      <c r="N179" s="127" t="s">
        <v>618</v>
      </c>
      <c r="O179" s="127" t="s">
        <v>619</v>
      </c>
      <c r="P179" s="127" t="s">
        <v>619</v>
      </c>
      <c r="Q179" s="127" t="s">
        <v>618</v>
      </c>
      <c r="R179" s="127" t="s">
        <v>619</v>
      </c>
      <c r="S179" s="127" t="s">
        <v>9</v>
      </c>
      <c r="T179" s="127" t="s">
        <v>619</v>
      </c>
      <c r="U179" s="148" t="str">
        <f>+HYPERLINK("https://www.gddkia.gov.pl/ankiety/172.pdf","KARTA")</f>
        <v>KARTA</v>
      </c>
    </row>
    <row r="180" spans="1:21" ht="35.1" customHeight="1">
      <c r="A180" s="141" t="s">
        <v>813</v>
      </c>
      <c r="B180" s="86" t="s">
        <v>57</v>
      </c>
      <c r="C180" s="86" t="s">
        <v>337</v>
      </c>
      <c r="D180" s="86" t="s">
        <v>338</v>
      </c>
      <c r="E180" s="99" t="s">
        <v>67</v>
      </c>
      <c r="F180" s="84" t="s">
        <v>339</v>
      </c>
      <c r="G180" s="99" t="s">
        <v>57</v>
      </c>
      <c r="H180" s="125" t="s">
        <v>439</v>
      </c>
      <c r="I180" s="99" t="s">
        <v>73</v>
      </c>
      <c r="J180" s="99" t="s">
        <v>73</v>
      </c>
      <c r="K180" s="61" t="s">
        <v>11</v>
      </c>
      <c r="L180" s="131" t="s">
        <v>12</v>
      </c>
      <c r="M180" s="127" t="s">
        <v>618</v>
      </c>
      <c r="N180" s="127" t="s">
        <v>618</v>
      </c>
      <c r="O180" s="127" t="s">
        <v>619</v>
      </c>
      <c r="P180" s="127" t="s">
        <v>619</v>
      </c>
      <c r="Q180" s="127" t="s">
        <v>618</v>
      </c>
      <c r="R180" s="127" t="s">
        <v>619</v>
      </c>
      <c r="S180" s="127" t="s">
        <v>9</v>
      </c>
      <c r="T180" s="127" t="s">
        <v>619</v>
      </c>
      <c r="U180" s="148" t="str">
        <f>+HYPERLINK("https://www.gddkia.gov.pl/ankiety/173.pdf","KARTA")</f>
        <v>KARTA</v>
      </c>
    </row>
    <row r="181" spans="1:21" ht="35.1" customHeight="1">
      <c r="A181" s="141" t="s">
        <v>814</v>
      </c>
      <c r="B181" s="86" t="s">
        <v>57</v>
      </c>
      <c r="C181" s="86" t="s">
        <v>387</v>
      </c>
      <c r="D181" s="86" t="s">
        <v>516</v>
      </c>
      <c r="E181" s="99" t="s">
        <v>67</v>
      </c>
      <c r="F181" s="84" t="s">
        <v>388</v>
      </c>
      <c r="G181" s="99" t="s">
        <v>57</v>
      </c>
      <c r="H181" s="99" t="s">
        <v>389</v>
      </c>
      <c r="I181" s="100">
        <v>502127011</v>
      </c>
      <c r="J181" s="78" t="s">
        <v>390</v>
      </c>
      <c r="K181" s="61" t="s">
        <v>12</v>
      </c>
      <c r="L181" s="131" t="s">
        <v>12</v>
      </c>
      <c r="M181" s="127" t="s">
        <v>618</v>
      </c>
      <c r="N181" s="127" t="s">
        <v>618</v>
      </c>
      <c r="O181" s="127" t="s">
        <v>9</v>
      </c>
      <c r="P181" s="127" t="s">
        <v>619</v>
      </c>
      <c r="Q181" s="127" t="s">
        <v>9</v>
      </c>
      <c r="R181" s="127" t="s">
        <v>619</v>
      </c>
      <c r="S181" s="127" t="s">
        <v>9</v>
      </c>
      <c r="T181" s="127" t="s">
        <v>619</v>
      </c>
      <c r="U181" s="148" t="str">
        <f>+HYPERLINK("https://www.gddkia.gov.pl/ankiety/174.pdf","KARTA")</f>
        <v>KARTA</v>
      </c>
    </row>
    <row r="182" spans="1:21" ht="34.5" customHeight="1">
      <c r="A182" s="141" t="s">
        <v>815</v>
      </c>
      <c r="B182" s="120" t="s">
        <v>58</v>
      </c>
      <c r="C182" s="86" t="s">
        <v>236</v>
      </c>
      <c r="D182" s="86" t="s">
        <v>26</v>
      </c>
      <c r="E182" s="99" t="s">
        <v>28</v>
      </c>
      <c r="F182" s="84" t="s">
        <v>97</v>
      </c>
      <c r="G182" s="99" t="s">
        <v>267</v>
      </c>
      <c r="H182" s="86" t="s">
        <v>256</v>
      </c>
      <c r="I182" s="98">
        <v>801114747</v>
      </c>
      <c r="J182" s="86" t="s">
        <v>257</v>
      </c>
      <c r="K182" s="86" t="s">
        <v>12</v>
      </c>
      <c r="L182" s="86" t="s">
        <v>12</v>
      </c>
      <c r="M182" s="127" t="s">
        <v>618</v>
      </c>
      <c r="N182" s="127" t="s">
        <v>619</v>
      </c>
      <c r="O182" s="127" t="s">
        <v>619</v>
      </c>
      <c r="P182" s="127" t="s">
        <v>619</v>
      </c>
      <c r="Q182" s="127" t="s">
        <v>618</v>
      </c>
      <c r="R182" s="127" t="s">
        <v>619</v>
      </c>
      <c r="S182" s="127" t="s">
        <v>9</v>
      </c>
      <c r="T182" s="127" t="s">
        <v>619</v>
      </c>
      <c r="U182" s="149" t="str">
        <f>+HYPERLINK("https://www.gddkia.gov.pl/ankiety/175.pdf","KARTA")</f>
        <v>KARTA</v>
      </c>
    </row>
    <row r="183" spans="1:21" ht="34.5" customHeight="1">
      <c r="A183" s="141" t="s">
        <v>816</v>
      </c>
      <c r="B183" s="86" t="s">
        <v>58</v>
      </c>
      <c r="C183" s="86" t="s">
        <v>237</v>
      </c>
      <c r="D183" s="86" t="s">
        <v>27</v>
      </c>
      <c r="E183" s="99" t="s">
        <v>28</v>
      </c>
      <c r="F183" s="84" t="s">
        <v>238</v>
      </c>
      <c r="G183" s="99" t="s">
        <v>58</v>
      </c>
      <c r="H183" s="86" t="s">
        <v>256</v>
      </c>
      <c r="I183" s="98">
        <v>801114747</v>
      </c>
      <c r="J183" s="86" t="s">
        <v>257</v>
      </c>
      <c r="K183" s="86" t="s">
        <v>12</v>
      </c>
      <c r="L183" s="86" t="s">
        <v>12</v>
      </c>
      <c r="M183" s="127" t="s">
        <v>618</v>
      </c>
      <c r="N183" s="127" t="s">
        <v>619</v>
      </c>
      <c r="O183" s="127" t="s">
        <v>619</v>
      </c>
      <c r="P183" s="127" t="s">
        <v>619</v>
      </c>
      <c r="Q183" s="127" t="s">
        <v>618</v>
      </c>
      <c r="R183" s="127" t="s">
        <v>619</v>
      </c>
      <c r="S183" s="127" t="s">
        <v>9</v>
      </c>
      <c r="T183" s="127" t="s">
        <v>619</v>
      </c>
      <c r="U183" s="149" t="str">
        <f>+HYPERLINK("https://www.gddkia.gov.pl/ankiety/176.pdf","KARTA")</f>
        <v>KARTA</v>
      </c>
    </row>
    <row r="184" spans="1:21" ht="34.5" customHeight="1">
      <c r="A184" s="141" t="s">
        <v>817</v>
      </c>
      <c r="B184" s="86" t="s">
        <v>58</v>
      </c>
      <c r="C184" s="86" t="s">
        <v>239</v>
      </c>
      <c r="D184" s="86" t="s">
        <v>29</v>
      </c>
      <c r="E184" s="99" t="s">
        <v>28</v>
      </c>
      <c r="F184" s="84" t="s">
        <v>240</v>
      </c>
      <c r="G184" s="99" t="s">
        <v>58</v>
      </c>
      <c r="H184" s="86" t="s">
        <v>280</v>
      </c>
      <c r="I184" s="87">
        <v>801167536</v>
      </c>
      <c r="J184" s="97" t="s">
        <v>81</v>
      </c>
      <c r="K184" s="83" t="s">
        <v>12</v>
      </c>
      <c r="L184" s="86" t="s">
        <v>12</v>
      </c>
      <c r="M184" s="127" t="s">
        <v>618</v>
      </c>
      <c r="N184" s="127" t="s">
        <v>9</v>
      </c>
      <c r="O184" s="127" t="s">
        <v>619</v>
      </c>
      <c r="P184" s="127" t="s">
        <v>9</v>
      </c>
      <c r="Q184" s="127" t="s">
        <v>618</v>
      </c>
      <c r="R184" s="127" t="s">
        <v>9</v>
      </c>
      <c r="S184" s="127" t="s">
        <v>9</v>
      </c>
      <c r="T184" s="127" t="s">
        <v>9</v>
      </c>
      <c r="U184" s="149" t="str">
        <f>+HYPERLINK("https://www.gddkia.gov.pl/ankiety/177.pdf","KARTA")</f>
        <v>KARTA</v>
      </c>
    </row>
    <row r="185" spans="1:21" ht="34.5" customHeight="1">
      <c r="A185" s="141" t="s">
        <v>818</v>
      </c>
      <c r="B185" s="86" t="s">
        <v>58</v>
      </c>
      <c r="C185" s="86" t="s">
        <v>241</v>
      </c>
      <c r="D185" s="86" t="s">
        <v>30</v>
      </c>
      <c r="E185" s="99" t="s">
        <v>28</v>
      </c>
      <c r="F185" s="84" t="s">
        <v>46</v>
      </c>
      <c r="G185" s="99" t="s">
        <v>54</v>
      </c>
      <c r="H185" s="86" t="s">
        <v>76</v>
      </c>
      <c r="I185" s="98">
        <v>519075845</v>
      </c>
      <c r="J185" s="97" t="s">
        <v>242</v>
      </c>
      <c r="K185" s="83" t="s">
        <v>12</v>
      </c>
      <c r="L185" s="86" t="s">
        <v>12</v>
      </c>
      <c r="M185" s="127" t="s">
        <v>618</v>
      </c>
      <c r="N185" s="127" t="s">
        <v>618</v>
      </c>
      <c r="O185" s="127" t="s">
        <v>619</v>
      </c>
      <c r="P185" s="127" t="s">
        <v>619</v>
      </c>
      <c r="Q185" s="127" t="s">
        <v>618</v>
      </c>
      <c r="R185" s="127" t="s">
        <v>619</v>
      </c>
      <c r="S185" s="127" t="s">
        <v>9</v>
      </c>
      <c r="T185" s="127" t="s">
        <v>619</v>
      </c>
      <c r="U185" s="149" t="str">
        <f>+HYPERLINK("https://www.gddkia.gov.pl/ankiety/178.pdf","KARTA")</f>
        <v>KARTA</v>
      </c>
    </row>
    <row r="186" spans="1:21" ht="34.5" customHeight="1">
      <c r="A186" s="141" t="s">
        <v>819</v>
      </c>
      <c r="B186" s="86" t="s">
        <v>58</v>
      </c>
      <c r="C186" s="86" t="s">
        <v>243</v>
      </c>
      <c r="D186" s="86" t="s">
        <v>31</v>
      </c>
      <c r="E186" s="99" t="s">
        <v>28</v>
      </c>
      <c r="F186" s="84" t="s">
        <v>244</v>
      </c>
      <c r="G186" s="99" t="s">
        <v>58</v>
      </c>
      <c r="H186" s="86" t="s">
        <v>76</v>
      </c>
      <c r="I186" s="98">
        <v>519075844</v>
      </c>
      <c r="J186" s="97" t="s">
        <v>245</v>
      </c>
      <c r="K186" s="83" t="s">
        <v>12</v>
      </c>
      <c r="L186" s="86" t="s">
        <v>12</v>
      </c>
      <c r="M186" s="127" t="s">
        <v>618</v>
      </c>
      <c r="N186" s="127" t="s">
        <v>618</v>
      </c>
      <c r="O186" s="127" t="s">
        <v>619</v>
      </c>
      <c r="P186" s="127" t="s">
        <v>619</v>
      </c>
      <c r="Q186" s="127" t="s">
        <v>618</v>
      </c>
      <c r="R186" s="127" t="s">
        <v>619</v>
      </c>
      <c r="S186" s="127" t="s">
        <v>9</v>
      </c>
      <c r="T186" s="127" t="s">
        <v>619</v>
      </c>
      <c r="U186" s="149" t="str">
        <f>+HYPERLINK("https://www.gddkia.gov.pl/ankiety/179.pdf","KARTA")</f>
        <v>KARTA</v>
      </c>
    </row>
    <row r="187" spans="1:21" ht="34.5" customHeight="1">
      <c r="A187" s="141" t="s">
        <v>820</v>
      </c>
      <c r="B187" s="85" t="s">
        <v>58</v>
      </c>
      <c r="C187" s="85" t="s">
        <v>314</v>
      </c>
      <c r="D187" s="82" t="s">
        <v>315</v>
      </c>
      <c r="E187" s="99" t="s">
        <v>28</v>
      </c>
      <c r="F187" s="84" t="s">
        <v>316</v>
      </c>
      <c r="G187" s="85" t="s">
        <v>58</v>
      </c>
      <c r="H187" s="86" t="s">
        <v>317</v>
      </c>
      <c r="I187" s="87" t="s">
        <v>371</v>
      </c>
      <c r="J187" s="97" t="s">
        <v>318</v>
      </c>
      <c r="K187" s="86" t="s">
        <v>12</v>
      </c>
      <c r="L187" s="86" t="s">
        <v>12</v>
      </c>
      <c r="M187" s="127" t="s">
        <v>618</v>
      </c>
      <c r="N187" s="127" t="s">
        <v>618</v>
      </c>
      <c r="O187" s="127" t="s">
        <v>620</v>
      </c>
      <c r="P187" s="127" t="s">
        <v>620</v>
      </c>
      <c r="Q187" s="127" t="s">
        <v>620</v>
      </c>
      <c r="R187" s="127" t="s">
        <v>620</v>
      </c>
      <c r="S187" s="127" t="s">
        <v>620</v>
      </c>
      <c r="T187" s="127" t="s">
        <v>620</v>
      </c>
      <c r="U187" s="149" t="str">
        <f>+HYPERLINK("https://www.gddkia.gov.pl/ankiety/180.pdf","KARTA")</f>
        <v>KARTA</v>
      </c>
    </row>
    <row r="188" spans="1:21" ht="34.5" customHeight="1">
      <c r="A188" s="141" t="s">
        <v>821</v>
      </c>
      <c r="B188" s="85" t="s">
        <v>58</v>
      </c>
      <c r="C188" s="85" t="s">
        <v>314</v>
      </c>
      <c r="D188" s="82" t="s">
        <v>319</v>
      </c>
      <c r="E188" s="99" t="s">
        <v>28</v>
      </c>
      <c r="F188" s="84" t="s">
        <v>320</v>
      </c>
      <c r="G188" s="85" t="s">
        <v>189</v>
      </c>
      <c r="H188" s="86" t="s">
        <v>321</v>
      </c>
      <c r="I188" s="87" t="s">
        <v>371</v>
      </c>
      <c r="J188" s="97" t="s">
        <v>318</v>
      </c>
      <c r="K188" s="86" t="s">
        <v>12</v>
      </c>
      <c r="L188" s="86" t="s">
        <v>12</v>
      </c>
      <c r="M188" s="127" t="s">
        <v>618</v>
      </c>
      <c r="N188" s="127" t="s">
        <v>618</v>
      </c>
      <c r="O188" s="127" t="s">
        <v>620</v>
      </c>
      <c r="P188" s="127" t="s">
        <v>620</v>
      </c>
      <c r="Q188" s="127" t="s">
        <v>620</v>
      </c>
      <c r="R188" s="127" t="s">
        <v>620</v>
      </c>
      <c r="S188" s="127" t="s">
        <v>620</v>
      </c>
      <c r="T188" s="127" t="s">
        <v>620</v>
      </c>
      <c r="U188" s="149" t="str">
        <f>+HYPERLINK("https://www.gddkia.gov.pl/ankiety/181.pdf","KARTA")</f>
        <v>KARTA</v>
      </c>
    </row>
    <row r="189" spans="1:21" ht="34.5" customHeight="1">
      <c r="A189" s="141" t="s">
        <v>822</v>
      </c>
      <c r="B189" s="85" t="s">
        <v>58</v>
      </c>
      <c r="C189" s="85" t="s">
        <v>322</v>
      </c>
      <c r="D189" s="82" t="s">
        <v>323</v>
      </c>
      <c r="E189" s="82" t="s">
        <v>28</v>
      </c>
      <c r="F189" s="84" t="s">
        <v>324</v>
      </c>
      <c r="G189" s="85" t="s">
        <v>54</v>
      </c>
      <c r="H189" s="86" t="s">
        <v>372</v>
      </c>
      <c r="I189" s="87" t="s">
        <v>373</v>
      </c>
      <c r="J189" s="118" t="s">
        <v>325</v>
      </c>
      <c r="K189" s="86" t="s">
        <v>12</v>
      </c>
      <c r="L189" s="86" t="s">
        <v>12</v>
      </c>
      <c r="M189" s="127" t="s">
        <v>618</v>
      </c>
      <c r="N189" s="127" t="s">
        <v>618</v>
      </c>
      <c r="O189" s="127" t="s">
        <v>620</v>
      </c>
      <c r="P189" s="127" t="s">
        <v>620</v>
      </c>
      <c r="Q189" s="127" t="s">
        <v>620</v>
      </c>
      <c r="R189" s="127" t="s">
        <v>620</v>
      </c>
      <c r="S189" s="127" t="s">
        <v>620</v>
      </c>
      <c r="T189" s="127" t="s">
        <v>620</v>
      </c>
      <c r="U189" s="149" t="str">
        <f>+HYPERLINK("https://www.gddkia.gov.pl/ankiety/182.pdf","KARTA")</f>
        <v>KARTA</v>
      </c>
    </row>
    <row r="190" spans="1:21" ht="34.5" customHeight="1">
      <c r="A190" s="141" t="s">
        <v>823</v>
      </c>
      <c r="B190" s="85" t="s">
        <v>58</v>
      </c>
      <c r="C190" s="85" t="s">
        <v>322</v>
      </c>
      <c r="D190" s="82" t="s">
        <v>326</v>
      </c>
      <c r="E190" s="82" t="s">
        <v>28</v>
      </c>
      <c r="F190" s="84" t="s">
        <v>327</v>
      </c>
      <c r="G190" s="85" t="s">
        <v>58</v>
      </c>
      <c r="H190" s="86" t="s">
        <v>372</v>
      </c>
      <c r="I190" s="87" t="s">
        <v>373</v>
      </c>
      <c r="J190" s="118" t="s">
        <v>325</v>
      </c>
      <c r="K190" s="86" t="s">
        <v>12</v>
      </c>
      <c r="L190" s="86" t="s">
        <v>12</v>
      </c>
      <c r="M190" s="127" t="s">
        <v>618</v>
      </c>
      <c r="N190" s="127" t="s">
        <v>618</v>
      </c>
      <c r="O190" s="127" t="s">
        <v>620</v>
      </c>
      <c r="P190" s="127" t="s">
        <v>620</v>
      </c>
      <c r="Q190" s="127" t="s">
        <v>620</v>
      </c>
      <c r="R190" s="127" t="s">
        <v>620</v>
      </c>
      <c r="S190" s="127" t="s">
        <v>620</v>
      </c>
      <c r="T190" s="127" t="s">
        <v>620</v>
      </c>
      <c r="U190" s="149" t="str">
        <f>+HYPERLINK("https://www.gddkia.gov.pl/ankiety/183.pdf","KARTA")</f>
        <v>KARTA</v>
      </c>
    </row>
    <row r="191" spans="1:21" ht="35.1" customHeight="1">
      <c r="A191" s="141" t="s">
        <v>824</v>
      </c>
      <c r="B191" s="85" t="s">
        <v>58</v>
      </c>
      <c r="C191" s="85" t="s">
        <v>246</v>
      </c>
      <c r="D191" s="82" t="s">
        <v>247</v>
      </c>
      <c r="E191" s="82" t="s">
        <v>67</v>
      </c>
      <c r="F191" s="84" t="s">
        <v>273</v>
      </c>
      <c r="G191" s="85" t="s">
        <v>248</v>
      </c>
      <c r="H191" s="86" t="s">
        <v>280</v>
      </c>
      <c r="I191" s="87">
        <v>801167536</v>
      </c>
      <c r="J191" s="97" t="s">
        <v>81</v>
      </c>
      <c r="K191" s="86" t="s">
        <v>12</v>
      </c>
      <c r="L191" s="86" t="s">
        <v>12</v>
      </c>
      <c r="M191" s="127" t="s">
        <v>618</v>
      </c>
      <c r="N191" s="127" t="s">
        <v>9</v>
      </c>
      <c r="O191" s="127" t="s">
        <v>618</v>
      </c>
      <c r="P191" s="127" t="s">
        <v>9</v>
      </c>
      <c r="Q191" s="127" t="s">
        <v>618</v>
      </c>
      <c r="R191" s="127" t="s">
        <v>9</v>
      </c>
      <c r="S191" s="127" t="s">
        <v>9</v>
      </c>
      <c r="T191" s="127" t="s">
        <v>9</v>
      </c>
      <c r="U191" s="149" t="str">
        <f>+HYPERLINK("https://www.gddkia.gov.pl/ankiety/184.pdf","KARTA")</f>
        <v>KARTA</v>
      </c>
    </row>
    <row r="192" spans="1:21" ht="35.1" customHeight="1">
      <c r="A192" s="141" t="s">
        <v>825</v>
      </c>
      <c r="B192" s="85" t="s">
        <v>58</v>
      </c>
      <c r="C192" s="85" t="s">
        <v>246</v>
      </c>
      <c r="D192" s="82" t="s">
        <v>249</v>
      </c>
      <c r="E192" s="82" t="s">
        <v>67</v>
      </c>
      <c r="F192" s="84" t="s">
        <v>276</v>
      </c>
      <c r="G192" s="85" t="s">
        <v>58</v>
      </c>
      <c r="H192" s="86" t="s">
        <v>280</v>
      </c>
      <c r="I192" s="87" t="s">
        <v>452</v>
      </c>
      <c r="J192" s="118" t="s">
        <v>81</v>
      </c>
      <c r="K192" s="86" t="s">
        <v>12</v>
      </c>
      <c r="L192" s="86" t="s">
        <v>12</v>
      </c>
      <c r="M192" s="127" t="s">
        <v>618</v>
      </c>
      <c r="N192" s="127" t="s">
        <v>9</v>
      </c>
      <c r="O192" s="127" t="s">
        <v>618</v>
      </c>
      <c r="P192" s="127" t="s">
        <v>9</v>
      </c>
      <c r="Q192" s="127" t="s">
        <v>618</v>
      </c>
      <c r="R192" s="127" t="s">
        <v>9</v>
      </c>
      <c r="S192" s="127" t="s">
        <v>9</v>
      </c>
      <c r="T192" s="127" t="s">
        <v>9</v>
      </c>
      <c r="U192" s="149" t="str">
        <f>+HYPERLINK("https://www.gddkia.gov.pl/ankiety/185.pdf","KARTA")</f>
        <v>KARTA</v>
      </c>
    </row>
    <row r="193" spans="1:21" ht="35.1" customHeight="1">
      <c r="A193" s="141" t="s">
        <v>826</v>
      </c>
      <c r="B193" s="85" t="s">
        <v>58</v>
      </c>
      <c r="C193" s="85" t="s">
        <v>250</v>
      </c>
      <c r="D193" s="82" t="s">
        <v>251</v>
      </c>
      <c r="E193" s="82" t="s">
        <v>67</v>
      </c>
      <c r="F193" s="84" t="s">
        <v>274</v>
      </c>
      <c r="G193" s="85" t="s">
        <v>248</v>
      </c>
      <c r="H193" s="86" t="s">
        <v>374</v>
      </c>
      <c r="I193" s="87" t="s">
        <v>375</v>
      </c>
      <c r="J193" s="118" t="s">
        <v>376</v>
      </c>
      <c r="K193" s="86" t="s">
        <v>12</v>
      </c>
      <c r="L193" s="86" t="s">
        <v>12</v>
      </c>
      <c r="M193" s="127" t="s">
        <v>618</v>
      </c>
      <c r="N193" s="127" t="s">
        <v>618</v>
      </c>
      <c r="O193" s="127" t="s">
        <v>620</v>
      </c>
      <c r="P193" s="127" t="s">
        <v>620</v>
      </c>
      <c r="Q193" s="127" t="s">
        <v>620</v>
      </c>
      <c r="R193" s="127" t="s">
        <v>620</v>
      </c>
      <c r="S193" s="127" t="s">
        <v>620</v>
      </c>
      <c r="T193" s="127" t="s">
        <v>620</v>
      </c>
      <c r="U193" s="149" t="str">
        <f>+HYPERLINK("https://www.gddkia.gov.pl/ankiety/186.pdf","KARTA")</f>
        <v>KARTA</v>
      </c>
    </row>
    <row r="194" spans="1:21" s="68" customFormat="1" ht="35.1" customHeight="1">
      <c r="A194" s="141" t="s">
        <v>827</v>
      </c>
      <c r="B194" s="85" t="s">
        <v>58</v>
      </c>
      <c r="C194" s="85" t="s">
        <v>250</v>
      </c>
      <c r="D194" s="82" t="s">
        <v>252</v>
      </c>
      <c r="E194" s="82" t="s">
        <v>67</v>
      </c>
      <c r="F194" s="84" t="s">
        <v>274</v>
      </c>
      <c r="G194" s="85" t="s">
        <v>58</v>
      </c>
      <c r="H194" s="86" t="s">
        <v>374</v>
      </c>
      <c r="I194" s="87" t="s">
        <v>375</v>
      </c>
      <c r="J194" s="118" t="s">
        <v>376</v>
      </c>
      <c r="K194" s="86" t="s">
        <v>12</v>
      </c>
      <c r="L194" s="86" t="s">
        <v>12</v>
      </c>
      <c r="M194" s="127" t="s">
        <v>618</v>
      </c>
      <c r="N194" s="127" t="s">
        <v>618</v>
      </c>
      <c r="O194" s="127" t="s">
        <v>620</v>
      </c>
      <c r="P194" s="127" t="s">
        <v>620</v>
      </c>
      <c r="Q194" s="127" t="s">
        <v>620</v>
      </c>
      <c r="R194" s="127" t="s">
        <v>620</v>
      </c>
      <c r="S194" s="127" t="s">
        <v>620</v>
      </c>
      <c r="T194" s="127" t="s">
        <v>620</v>
      </c>
      <c r="U194" s="149" t="str">
        <f>+HYPERLINK("https://www.gddkia.gov.pl/ankiety/187.pdf","KARTA")</f>
        <v>KARTA</v>
      </c>
    </row>
    <row r="195" spans="1:21" s="68" customFormat="1" ht="35.1" customHeight="1">
      <c r="A195" s="141" t="s">
        <v>828</v>
      </c>
      <c r="B195" s="85" t="s">
        <v>58</v>
      </c>
      <c r="C195" s="85" t="s">
        <v>253</v>
      </c>
      <c r="D195" s="82" t="s">
        <v>254</v>
      </c>
      <c r="E195" s="82" t="s">
        <v>67</v>
      </c>
      <c r="F195" s="84" t="s">
        <v>275</v>
      </c>
      <c r="G195" s="85" t="s">
        <v>248</v>
      </c>
      <c r="H195" s="86" t="s">
        <v>374</v>
      </c>
      <c r="I195" s="87" t="s">
        <v>375</v>
      </c>
      <c r="J195" s="118" t="s">
        <v>376</v>
      </c>
      <c r="K195" s="86" t="s">
        <v>12</v>
      </c>
      <c r="L195" s="86" t="s">
        <v>12</v>
      </c>
      <c r="M195" s="127" t="s">
        <v>618</v>
      </c>
      <c r="N195" s="127" t="s">
        <v>618</v>
      </c>
      <c r="O195" s="127" t="s">
        <v>620</v>
      </c>
      <c r="P195" s="127" t="s">
        <v>620</v>
      </c>
      <c r="Q195" s="127" t="s">
        <v>620</v>
      </c>
      <c r="R195" s="127" t="s">
        <v>620</v>
      </c>
      <c r="S195" s="127" t="s">
        <v>620</v>
      </c>
      <c r="T195" s="127" t="s">
        <v>620</v>
      </c>
      <c r="U195" s="149" t="str">
        <f>+HYPERLINK("https://www.gddkia.gov.pl/ankiety/188.pdf","KARTA")</f>
        <v>KARTA</v>
      </c>
    </row>
    <row r="196" spans="1:21" s="68" customFormat="1" ht="35.1" customHeight="1">
      <c r="A196" s="141" t="s">
        <v>829</v>
      </c>
      <c r="B196" s="85" t="s">
        <v>58</v>
      </c>
      <c r="C196" s="85" t="s">
        <v>253</v>
      </c>
      <c r="D196" s="82" t="s">
        <v>255</v>
      </c>
      <c r="E196" s="82" t="s">
        <v>67</v>
      </c>
      <c r="F196" s="84" t="s">
        <v>277</v>
      </c>
      <c r="G196" s="85" t="s">
        <v>58</v>
      </c>
      <c r="H196" s="86" t="s">
        <v>374</v>
      </c>
      <c r="I196" s="87" t="s">
        <v>375</v>
      </c>
      <c r="J196" s="118" t="s">
        <v>376</v>
      </c>
      <c r="K196" s="86" t="s">
        <v>12</v>
      </c>
      <c r="L196" s="86" t="s">
        <v>12</v>
      </c>
      <c r="M196" s="127" t="s">
        <v>618</v>
      </c>
      <c r="N196" s="127" t="s">
        <v>618</v>
      </c>
      <c r="O196" s="127" t="s">
        <v>620</v>
      </c>
      <c r="P196" s="127" t="s">
        <v>620</v>
      </c>
      <c r="Q196" s="127" t="s">
        <v>620</v>
      </c>
      <c r="R196" s="127" t="s">
        <v>620</v>
      </c>
      <c r="S196" s="127" t="s">
        <v>620</v>
      </c>
      <c r="T196" s="127" t="s">
        <v>620</v>
      </c>
      <c r="U196" s="149" t="str">
        <f>+HYPERLINK("https://www.gddkia.gov.pl/ankiety/189.pdf","KARTA")</f>
        <v>KARTA</v>
      </c>
    </row>
    <row r="197" spans="1:21" s="70" customFormat="1" ht="35.1" customHeight="1">
      <c r="A197" s="141" t="s">
        <v>830</v>
      </c>
      <c r="B197" s="86" t="s">
        <v>602</v>
      </c>
      <c r="C197" s="86" t="s">
        <v>603</v>
      </c>
      <c r="D197" s="86" t="s">
        <v>604</v>
      </c>
      <c r="E197" s="99" t="s">
        <v>17</v>
      </c>
      <c r="F197" s="84" t="s">
        <v>605</v>
      </c>
      <c r="G197" s="99" t="s">
        <v>268</v>
      </c>
      <c r="H197" s="100" t="s">
        <v>570</v>
      </c>
      <c r="I197" s="98">
        <v>504422022</v>
      </c>
      <c r="J197" s="97" t="s">
        <v>571</v>
      </c>
      <c r="K197" s="80" t="s">
        <v>12</v>
      </c>
      <c r="L197" s="80" t="s">
        <v>121</v>
      </c>
      <c r="M197" s="127" t="s">
        <v>618</v>
      </c>
      <c r="N197" s="127" t="s">
        <v>618</v>
      </c>
      <c r="O197" s="127" t="s">
        <v>9</v>
      </c>
      <c r="P197" s="127" t="s">
        <v>619</v>
      </c>
      <c r="Q197" s="127" t="s">
        <v>9</v>
      </c>
      <c r="R197" s="127" t="s">
        <v>619</v>
      </c>
      <c r="S197" s="127" t="s">
        <v>9</v>
      </c>
      <c r="T197" s="127" t="s">
        <v>619</v>
      </c>
      <c r="U197" s="149" t="str">
        <f>+HYPERLINK("https://www.gddkia.gov.pl/ankiety/190.pdf","KARTA")</f>
        <v>KARTA</v>
      </c>
    </row>
    <row r="198" spans="1:21" s="70" customFormat="1" ht="35.1" customHeight="1">
      <c r="A198" s="141" t="s">
        <v>831</v>
      </c>
      <c r="B198" s="86" t="s">
        <v>602</v>
      </c>
      <c r="C198" s="86" t="s">
        <v>603</v>
      </c>
      <c r="D198" s="86" t="s">
        <v>606</v>
      </c>
      <c r="E198" s="99" t="s">
        <v>17</v>
      </c>
      <c r="F198" s="84" t="s">
        <v>605</v>
      </c>
      <c r="G198" s="99" t="s">
        <v>52</v>
      </c>
      <c r="H198" s="100" t="s">
        <v>570</v>
      </c>
      <c r="I198" s="98">
        <v>504422022</v>
      </c>
      <c r="J198" s="97" t="s">
        <v>571</v>
      </c>
      <c r="K198" s="80" t="s">
        <v>12</v>
      </c>
      <c r="L198" s="80" t="s">
        <v>121</v>
      </c>
      <c r="M198" s="127" t="s">
        <v>618</v>
      </c>
      <c r="N198" s="127" t="s">
        <v>618</v>
      </c>
      <c r="O198" s="127" t="s">
        <v>9</v>
      </c>
      <c r="P198" s="127" t="s">
        <v>619</v>
      </c>
      <c r="Q198" s="127" t="s">
        <v>9</v>
      </c>
      <c r="R198" s="127" t="s">
        <v>619</v>
      </c>
      <c r="S198" s="127" t="s">
        <v>9</v>
      </c>
      <c r="T198" s="127" t="s">
        <v>619</v>
      </c>
      <c r="U198" s="149" t="str">
        <f>+HYPERLINK("https://www.gddkia.gov.pl/ankiety/191.pdf","KARTA")</f>
        <v>KARTA</v>
      </c>
    </row>
    <row r="199" spans="1:21" s="70" customFormat="1" ht="35.1" customHeight="1">
      <c r="A199" s="141" t="s">
        <v>832</v>
      </c>
      <c r="B199" s="86" t="s">
        <v>602</v>
      </c>
      <c r="C199" s="86" t="s">
        <v>607</v>
      </c>
      <c r="D199" s="86" t="s">
        <v>608</v>
      </c>
      <c r="E199" s="99" t="s">
        <v>17</v>
      </c>
      <c r="F199" s="84" t="s">
        <v>609</v>
      </c>
      <c r="G199" s="99" t="s">
        <v>52</v>
      </c>
      <c r="H199" s="100" t="s">
        <v>570</v>
      </c>
      <c r="I199" s="98">
        <v>504422022</v>
      </c>
      <c r="J199" s="97" t="s">
        <v>571</v>
      </c>
      <c r="K199" s="80" t="s">
        <v>12</v>
      </c>
      <c r="L199" s="80" t="s">
        <v>121</v>
      </c>
      <c r="M199" s="127" t="s">
        <v>618</v>
      </c>
      <c r="N199" s="127" t="s">
        <v>9</v>
      </c>
      <c r="O199" s="127" t="s">
        <v>620</v>
      </c>
      <c r="P199" s="127" t="s">
        <v>620</v>
      </c>
      <c r="Q199" s="127" t="s">
        <v>620</v>
      </c>
      <c r="R199" s="127" t="s">
        <v>620</v>
      </c>
      <c r="S199" s="127" t="s">
        <v>620</v>
      </c>
      <c r="T199" s="127" t="s">
        <v>620</v>
      </c>
      <c r="U199" s="149" t="str">
        <f>+HYPERLINK("https://www.gddkia.gov.pl/ankiety/192.pdf","KARTA")</f>
        <v>KARTA</v>
      </c>
    </row>
    <row r="200" spans="1:21" s="70" customFormat="1" ht="35.1" customHeight="1">
      <c r="A200" s="141" t="s">
        <v>833</v>
      </c>
      <c r="B200" s="86" t="s">
        <v>602</v>
      </c>
      <c r="C200" s="86" t="s">
        <v>607</v>
      </c>
      <c r="D200" s="86" t="s">
        <v>610</v>
      </c>
      <c r="E200" s="99" t="s">
        <v>17</v>
      </c>
      <c r="F200" s="84" t="s">
        <v>609</v>
      </c>
      <c r="G200" s="99" t="s">
        <v>268</v>
      </c>
      <c r="H200" s="100" t="s">
        <v>570</v>
      </c>
      <c r="I200" s="98">
        <v>504422022</v>
      </c>
      <c r="J200" s="97" t="s">
        <v>571</v>
      </c>
      <c r="K200" s="80" t="s">
        <v>12</v>
      </c>
      <c r="L200" s="80" t="s">
        <v>121</v>
      </c>
      <c r="M200" s="127" t="s">
        <v>618</v>
      </c>
      <c r="N200" s="127" t="s">
        <v>9</v>
      </c>
      <c r="O200" s="127" t="s">
        <v>620</v>
      </c>
      <c r="P200" s="127" t="s">
        <v>620</v>
      </c>
      <c r="Q200" s="127" t="s">
        <v>620</v>
      </c>
      <c r="R200" s="127" t="s">
        <v>620</v>
      </c>
      <c r="S200" s="127" t="s">
        <v>620</v>
      </c>
      <c r="T200" s="127" t="s">
        <v>620</v>
      </c>
      <c r="U200" s="149" t="str">
        <f>+HYPERLINK("https://www.gddkia.gov.pl/ankiety/193.pdf","KARTA")</f>
        <v>KARTA</v>
      </c>
    </row>
    <row r="201" spans="1:21" s="70" customFormat="1" ht="35.1" customHeight="1">
      <c r="A201" s="141" t="s">
        <v>834</v>
      </c>
      <c r="B201" s="86" t="s">
        <v>602</v>
      </c>
      <c r="C201" s="86" t="s">
        <v>50</v>
      </c>
      <c r="D201" s="86" t="s">
        <v>611</v>
      </c>
      <c r="E201" s="99" t="s">
        <v>17</v>
      </c>
      <c r="F201" s="84" t="s">
        <v>612</v>
      </c>
      <c r="G201" s="99" t="s">
        <v>268</v>
      </c>
      <c r="H201" s="100" t="s">
        <v>570</v>
      </c>
      <c r="I201" s="98">
        <v>504422022</v>
      </c>
      <c r="J201" s="97" t="s">
        <v>571</v>
      </c>
      <c r="K201" s="80" t="s">
        <v>12</v>
      </c>
      <c r="L201" s="80" t="s">
        <v>121</v>
      </c>
      <c r="M201" s="127" t="s">
        <v>618</v>
      </c>
      <c r="N201" s="127" t="s">
        <v>619</v>
      </c>
      <c r="O201" s="127" t="s">
        <v>9</v>
      </c>
      <c r="P201" s="127" t="s">
        <v>619</v>
      </c>
      <c r="Q201" s="127" t="s">
        <v>9</v>
      </c>
      <c r="R201" s="127" t="s">
        <v>619</v>
      </c>
      <c r="S201" s="127" t="s">
        <v>9</v>
      </c>
      <c r="T201" s="127" t="s">
        <v>619</v>
      </c>
      <c r="U201" s="149" t="str">
        <f>+HYPERLINK("https://www.gddkia.gov.pl/ankiety/194.pdf","KARTA")</f>
        <v>KARTA</v>
      </c>
    </row>
    <row r="202" spans="1:21" s="70" customFormat="1" ht="35.1" customHeight="1">
      <c r="A202" s="141" t="s">
        <v>835</v>
      </c>
      <c r="B202" s="86" t="s">
        <v>602</v>
      </c>
      <c r="C202" s="86" t="s">
        <v>51</v>
      </c>
      <c r="D202" s="86" t="s">
        <v>613</v>
      </c>
      <c r="E202" s="99" t="s">
        <v>17</v>
      </c>
      <c r="F202" s="84" t="s">
        <v>612</v>
      </c>
      <c r="G202" s="99" t="s">
        <v>52</v>
      </c>
      <c r="H202" s="100" t="s">
        <v>570</v>
      </c>
      <c r="I202" s="98">
        <v>504422022</v>
      </c>
      <c r="J202" s="97" t="s">
        <v>571</v>
      </c>
      <c r="K202" s="80" t="s">
        <v>12</v>
      </c>
      <c r="L202" s="80" t="s">
        <v>121</v>
      </c>
      <c r="M202" s="127" t="s">
        <v>618</v>
      </c>
      <c r="N202" s="127" t="s">
        <v>619</v>
      </c>
      <c r="O202" s="127" t="s">
        <v>9</v>
      </c>
      <c r="P202" s="127" t="s">
        <v>619</v>
      </c>
      <c r="Q202" s="127" t="s">
        <v>9</v>
      </c>
      <c r="R202" s="127" t="s">
        <v>619</v>
      </c>
      <c r="S202" s="127" t="s">
        <v>9</v>
      </c>
      <c r="T202" s="127" t="s">
        <v>619</v>
      </c>
      <c r="U202" s="149" t="str">
        <f>+HYPERLINK("https://www.gddkia.gov.pl/ankiety/195.pdf","KARTA")</f>
        <v>KARTA</v>
      </c>
    </row>
    <row r="203" spans="1:21" s="69" customFormat="1" ht="35.1" customHeight="1">
      <c r="A203" s="141" t="s">
        <v>836</v>
      </c>
      <c r="B203" s="61" t="s">
        <v>49</v>
      </c>
      <c r="C203" s="71" t="s">
        <v>392</v>
      </c>
      <c r="D203" s="71" t="s">
        <v>393</v>
      </c>
      <c r="E203" s="72" t="s">
        <v>203</v>
      </c>
      <c r="F203" s="73" t="s">
        <v>391</v>
      </c>
      <c r="G203" s="72" t="s">
        <v>394</v>
      </c>
      <c r="H203" s="92" t="s">
        <v>395</v>
      </c>
      <c r="I203" s="90" t="s">
        <v>396</v>
      </c>
      <c r="J203" s="119" t="s">
        <v>440</v>
      </c>
      <c r="K203" s="81" t="s">
        <v>121</v>
      </c>
      <c r="L203" s="80" t="s">
        <v>121</v>
      </c>
      <c r="M203" s="127" t="s">
        <v>618</v>
      </c>
      <c r="N203" s="127" t="s">
        <v>618</v>
      </c>
      <c r="O203" s="127" t="s">
        <v>620</v>
      </c>
      <c r="P203" s="127" t="s">
        <v>620</v>
      </c>
      <c r="Q203" s="127" t="s">
        <v>620</v>
      </c>
      <c r="R203" s="127" t="s">
        <v>620</v>
      </c>
      <c r="S203" s="127" t="s">
        <v>620</v>
      </c>
      <c r="T203" s="127" t="s">
        <v>620</v>
      </c>
      <c r="U203" s="150" t="str">
        <f>+HYPERLINK("https://www.gddkia.gov.pl/ankiety/196.pdf","KARTA")</f>
        <v>KARTA</v>
      </c>
    </row>
    <row r="204" spans="1:21" ht="35.1" customHeight="1">
      <c r="A204" s="141" t="s">
        <v>837</v>
      </c>
      <c r="B204" s="61" t="s">
        <v>49</v>
      </c>
      <c r="C204" s="71" t="s">
        <v>392</v>
      </c>
      <c r="D204" s="71" t="s">
        <v>397</v>
      </c>
      <c r="E204" s="72" t="s">
        <v>203</v>
      </c>
      <c r="F204" s="73" t="s">
        <v>391</v>
      </c>
      <c r="G204" s="72" t="s">
        <v>269</v>
      </c>
      <c r="H204" s="92" t="s">
        <v>395</v>
      </c>
      <c r="I204" s="90" t="s">
        <v>396</v>
      </c>
      <c r="J204" s="119" t="s">
        <v>440</v>
      </c>
      <c r="K204" s="81" t="s">
        <v>12</v>
      </c>
      <c r="L204" s="80" t="s">
        <v>121</v>
      </c>
      <c r="M204" s="127" t="s">
        <v>618</v>
      </c>
      <c r="N204" s="127" t="s">
        <v>618</v>
      </c>
      <c r="O204" s="127" t="s">
        <v>620</v>
      </c>
      <c r="P204" s="127" t="s">
        <v>620</v>
      </c>
      <c r="Q204" s="127" t="s">
        <v>620</v>
      </c>
      <c r="R204" s="127" t="s">
        <v>620</v>
      </c>
      <c r="S204" s="127" t="s">
        <v>620</v>
      </c>
      <c r="T204" s="127" t="s">
        <v>620</v>
      </c>
      <c r="U204" s="150" t="str">
        <f>+HYPERLINK("https://www.gddkia.gov.pl/ankiety/197.pdf","KARTA")</f>
        <v>KARTA</v>
      </c>
    </row>
    <row r="205" spans="1:21" ht="35.1" customHeight="1">
      <c r="A205" s="141" t="s">
        <v>838</v>
      </c>
      <c r="B205" s="61" t="s">
        <v>49</v>
      </c>
      <c r="C205" s="71" t="s">
        <v>441</v>
      </c>
      <c r="D205" s="71" t="s">
        <v>442</v>
      </c>
      <c r="E205" s="72" t="s">
        <v>203</v>
      </c>
      <c r="F205" s="73" t="s">
        <v>443</v>
      </c>
      <c r="G205" s="72" t="s">
        <v>50</v>
      </c>
      <c r="H205" s="92" t="s">
        <v>395</v>
      </c>
      <c r="I205" s="90" t="s">
        <v>396</v>
      </c>
      <c r="J205" s="119" t="s">
        <v>444</v>
      </c>
      <c r="K205" s="81" t="s">
        <v>12</v>
      </c>
      <c r="L205" s="80" t="s">
        <v>121</v>
      </c>
      <c r="M205" s="127" t="s">
        <v>618</v>
      </c>
      <c r="N205" s="127" t="s">
        <v>618</v>
      </c>
      <c r="O205" s="127" t="s">
        <v>620</v>
      </c>
      <c r="P205" s="127" t="s">
        <v>620</v>
      </c>
      <c r="Q205" s="127" t="s">
        <v>620</v>
      </c>
      <c r="R205" s="127" t="s">
        <v>620</v>
      </c>
      <c r="S205" s="127" t="s">
        <v>620</v>
      </c>
      <c r="T205" s="127" t="s">
        <v>620</v>
      </c>
      <c r="U205" s="150" t="str">
        <f>+HYPERLINK("https://www.gddkia.gov.pl/ankiety/198.pdf","KARTA")</f>
        <v>KARTA</v>
      </c>
    </row>
    <row r="206" spans="1:21" ht="35.1" customHeight="1">
      <c r="A206" s="141" t="s">
        <v>839</v>
      </c>
      <c r="B206" s="61" t="s">
        <v>49</v>
      </c>
      <c r="C206" s="71" t="s">
        <v>441</v>
      </c>
      <c r="D206" s="71" t="s">
        <v>445</v>
      </c>
      <c r="E206" s="72" t="s">
        <v>203</v>
      </c>
      <c r="F206" s="73" t="s">
        <v>443</v>
      </c>
      <c r="G206" s="72" t="s">
        <v>441</v>
      </c>
      <c r="H206" s="92" t="s">
        <v>395</v>
      </c>
      <c r="I206" s="90" t="s">
        <v>396</v>
      </c>
      <c r="J206" s="119" t="s">
        <v>444</v>
      </c>
      <c r="K206" s="81" t="s">
        <v>12</v>
      </c>
      <c r="L206" s="80" t="s">
        <v>121</v>
      </c>
      <c r="M206" s="127" t="s">
        <v>618</v>
      </c>
      <c r="N206" s="127" t="s">
        <v>618</v>
      </c>
      <c r="O206" s="127" t="s">
        <v>620</v>
      </c>
      <c r="P206" s="127" t="s">
        <v>620</v>
      </c>
      <c r="Q206" s="127" t="s">
        <v>620</v>
      </c>
      <c r="R206" s="127" t="s">
        <v>620</v>
      </c>
      <c r="S206" s="127" t="s">
        <v>620</v>
      </c>
      <c r="T206" s="127" t="s">
        <v>620</v>
      </c>
      <c r="U206" s="150" t="str">
        <f>+HYPERLINK("https://www.gddkia.gov.pl/ankiety/199.pdf","KARTA")</f>
        <v>KARTA</v>
      </c>
    </row>
    <row r="207" spans="1:21" ht="35.1" customHeight="1">
      <c r="A207" s="141" t="s">
        <v>840</v>
      </c>
      <c r="B207" s="61" t="s">
        <v>49</v>
      </c>
      <c r="C207" s="71" t="s">
        <v>51</v>
      </c>
      <c r="D207" s="71" t="s">
        <v>446</v>
      </c>
      <c r="E207" s="72" t="s">
        <v>203</v>
      </c>
      <c r="F207" s="73" t="s">
        <v>447</v>
      </c>
      <c r="G207" s="72" t="s">
        <v>49</v>
      </c>
      <c r="H207" s="92" t="s">
        <v>448</v>
      </c>
      <c r="I207" s="90" t="s">
        <v>449</v>
      </c>
      <c r="J207" s="103" t="s">
        <v>73</v>
      </c>
      <c r="K207" s="81" t="s">
        <v>12</v>
      </c>
      <c r="L207" s="80" t="s">
        <v>121</v>
      </c>
      <c r="M207" s="127" t="s">
        <v>618</v>
      </c>
      <c r="N207" s="127" t="s">
        <v>618</v>
      </c>
      <c r="O207" s="127" t="s">
        <v>620</v>
      </c>
      <c r="P207" s="127" t="s">
        <v>620</v>
      </c>
      <c r="Q207" s="127" t="s">
        <v>620</v>
      </c>
      <c r="R207" s="127" t="s">
        <v>620</v>
      </c>
      <c r="S207" s="127" t="s">
        <v>620</v>
      </c>
      <c r="T207" s="127" t="s">
        <v>620</v>
      </c>
      <c r="U207" s="150" t="str">
        <f>+HYPERLINK("https://www.gddkia.gov.pl/ankiety/200.pdf","KARTA")</f>
        <v>KARTA</v>
      </c>
    </row>
    <row r="208" spans="1:21" ht="35.1" customHeight="1">
      <c r="A208" s="141" t="s">
        <v>841</v>
      </c>
      <c r="B208" s="61" t="s">
        <v>49</v>
      </c>
      <c r="C208" s="71" t="s">
        <v>51</v>
      </c>
      <c r="D208" s="71" t="s">
        <v>450</v>
      </c>
      <c r="E208" s="72" t="s">
        <v>203</v>
      </c>
      <c r="F208" s="73" t="s">
        <v>451</v>
      </c>
      <c r="G208" s="72" t="s">
        <v>51</v>
      </c>
      <c r="H208" s="92" t="s">
        <v>448</v>
      </c>
      <c r="I208" s="90" t="s">
        <v>449</v>
      </c>
      <c r="J208" s="103" t="s">
        <v>73</v>
      </c>
      <c r="K208" s="81" t="s">
        <v>12</v>
      </c>
      <c r="L208" s="80" t="s">
        <v>121</v>
      </c>
      <c r="M208" s="127" t="s">
        <v>618</v>
      </c>
      <c r="N208" s="127" t="s">
        <v>618</v>
      </c>
      <c r="O208" s="127" t="s">
        <v>620</v>
      </c>
      <c r="P208" s="127" t="s">
        <v>620</v>
      </c>
      <c r="Q208" s="127" t="s">
        <v>620</v>
      </c>
      <c r="R208" s="127" t="s">
        <v>620</v>
      </c>
      <c r="S208" s="127" t="s">
        <v>620</v>
      </c>
      <c r="T208" s="127" t="s">
        <v>620</v>
      </c>
      <c r="U208" s="150" t="str">
        <f>+HYPERLINK("https://www.gddkia.gov.pl/ankiety/201.pdf","KARTA")</f>
        <v>KARTA</v>
      </c>
    </row>
    <row r="209" spans="2:21">
      <c r="B209" s="70" t="s">
        <v>615</v>
      </c>
      <c r="C209" s="70"/>
      <c r="D209" s="70"/>
      <c r="E209" s="63"/>
      <c r="F209" s="6"/>
      <c r="G209" s="6"/>
      <c r="H209" s="70"/>
      <c r="I209" s="70"/>
      <c r="J209" s="70"/>
      <c r="K209" s="70"/>
      <c r="L209" s="6"/>
      <c r="M209" s="56"/>
      <c r="N209" s="56"/>
      <c r="O209" s="56"/>
      <c r="P209" s="56"/>
      <c r="Q209" s="56"/>
      <c r="R209" s="56"/>
      <c r="S209" s="56"/>
      <c r="T209" s="56"/>
      <c r="U209" s="6"/>
    </row>
    <row r="210" spans="2:21">
      <c r="B210" s="128" t="s">
        <v>634</v>
      </c>
      <c r="C210" s="10"/>
      <c r="D210" s="46"/>
      <c r="E210" s="11"/>
      <c r="F210" s="11"/>
      <c r="G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</row>
    <row r="211" spans="2:21">
      <c r="B211" s="128" t="s">
        <v>617</v>
      </c>
      <c r="C211" s="10"/>
      <c r="D211" s="46"/>
      <c r="E211" s="12"/>
      <c r="F211" s="12"/>
      <c r="G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</row>
    <row r="212" spans="2:21">
      <c r="B212" s="10"/>
      <c r="C212" s="10"/>
      <c r="D212" s="46"/>
      <c r="E212" s="11"/>
      <c r="F212" s="11"/>
      <c r="G212" s="11"/>
      <c r="H212" s="70"/>
      <c r="I212" s="70"/>
      <c r="J212" s="70"/>
      <c r="K212" s="56"/>
      <c r="L212" s="11"/>
      <c r="M212" s="11"/>
      <c r="N212" s="11"/>
      <c r="O212" s="11"/>
      <c r="P212" s="11"/>
      <c r="Q212" s="11"/>
      <c r="R212" s="11"/>
      <c r="S212" s="11"/>
      <c r="T212" s="11"/>
      <c r="U212" s="11"/>
    </row>
    <row r="213" spans="2:21">
      <c r="B213" s="10"/>
      <c r="C213" s="10"/>
      <c r="D213" s="46"/>
      <c r="E213" s="11"/>
      <c r="F213" s="11"/>
      <c r="G213" s="11"/>
      <c r="H213" s="70"/>
      <c r="I213" s="70"/>
      <c r="J213" s="70"/>
      <c r="K213" s="56"/>
      <c r="L213" s="11"/>
      <c r="M213" s="11"/>
      <c r="N213" s="11"/>
      <c r="O213" s="11"/>
      <c r="P213" s="11"/>
      <c r="Q213" s="11"/>
      <c r="R213" s="11"/>
      <c r="S213" s="11"/>
      <c r="T213" s="11"/>
      <c r="U213" s="11"/>
    </row>
    <row r="214" spans="2:21">
      <c r="B214" s="10"/>
      <c r="C214" s="10"/>
      <c r="D214" s="46"/>
      <c r="E214" s="11"/>
      <c r="F214" s="11"/>
      <c r="G214" s="11"/>
      <c r="H214" s="70"/>
      <c r="I214" s="70"/>
      <c r="J214" s="70"/>
      <c r="K214" s="56"/>
      <c r="L214" s="11"/>
      <c r="M214" s="11"/>
      <c r="N214" s="11"/>
      <c r="O214" s="11"/>
      <c r="P214" s="11"/>
      <c r="Q214" s="11"/>
      <c r="R214" s="11"/>
      <c r="S214" s="11"/>
      <c r="T214" s="11"/>
      <c r="U214" s="11"/>
    </row>
    <row r="215" spans="2:21" s="70" customFormat="1">
      <c r="B215" s="10"/>
      <c r="C215" s="10"/>
      <c r="D215" s="46"/>
      <c r="E215" s="11"/>
      <c r="F215" s="11"/>
      <c r="G215" s="11"/>
      <c r="H215" s="1"/>
      <c r="I215" s="1"/>
      <c r="J215" s="1"/>
      <c r="K215" s="8"/>
      <c r="L215" s="11"/>
      <c r="M215" s="11"/>
      <c r="N215" s="11"/>
      <c r="O215" s="11"/>
      <c r="P215" s="11"/>
      <c r="Q215" s="11"/>
      <c r="R215" s="11"/>
      <c r="S215" s="11"/>
      <c r="T215" s="11"/>
      <c r="U215" s="11"/>
    </row>
    <row r="216" spans="2:21">
      <c r="B216" s="10"/>
      <c r="C216" s="10"/>
      <c r="D216" s="46"/>
      <c r="E216" s="11"/>
      <c r="F216" s="11"/>
      <c r="G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</row>
    <row r="217" spans="2:21" s="70" customFormat="1">
      <c r="B217" s="10"/>
      <c r="C217" s="10"/>
      <c r="D217" s="46"/>
      <c r="E217" s="11"/>
      <c r="F217" s="11"/>
      <c r="G217" s="11"/>
      <c r="H217" s="1"/>
      <c r="I217" s="1"/>
      <c r="J217" s="1"/>
      <c r="K217" s="8"/>
      <c r="L217" s="11"/>
      <c r="M217" s="11"/>
      <c r="N217" s="11"/>
      <c r="O217" s="11"/>
      <c r="P217" s="11"/>
      <c r="Q217" s="11"/>
      <c r="R217" s="11"/>
      <c r="S217" s="11"/>
      <c r="T217" s="11"/>
      <c r="U217" s="11"/>
    </row>
    <row r="218" spans="2:21" s="70" customFormat="1">
      <c r="B218" s="10"/>
      <c r="C218" s="10"/>
      <c r="D218" s="46"/>
      <c r="E218" s="11"/>
      <c r="F218" s="11"/>
      <c r="G218" s="11"/>
      <c r="H218" s="1"/>
      <c r="I218" s="1"/>
      <c r="J218" s="1"/>
      <c r="K218" s="8"/>
      <c r="L218" s="11"/>
      <c r="M218" s="11"/>
      <c r="N218" s="11"/>
      <c r="O218" s="11"/>
      <c r="P218" s="11"/>
      <c r="Q218" s="11"/>
      <c r="R218" s="11"/>
      <c r="S218" s="11"/>
      <c r="T218" s="11"/>
      <c r="U218" s="11"/>
    </row>
    <row r="219" spans="2:21" s="70" customFormat="1">
      <c r="B219" s="10"/>
      <c r="C219" s="10"/>
      <c r="D219" s="46"/>
      <c r="E219" s="11"/>
      <c r="F219" s="11"/>
      <c r="G219" s="11"/>
      <c r="H219" s="1"/>
      <c r="I219" s="1"/>
      <c r="J219" s="1"/>
      <c r="K219" s="8"/>
      <c r="L219" s="11"/>
      <c r="M219" s="11"/>
      <c r="N219" s="11"/>
      <c r="O219" s="11"/>
      <c r="P219" s="11"/>
      <c r="Q219" s="11"/>
      <c r="R219" s="11"/>
      <c r="S219" s="11"/>
      <c r="T219" s="11"/>
      <c r="U219" s="11"/>
    </row>
    <row r="220" spans="2:21" s="70" customFormat="1">
      <c r="B220" s="10"/>
      <c r="C220" s="10"/>
      <c r="D220" s="46"/>
      <c r="E220" s="11"/>
      <c r="F220" s="11"/>
      <c r="G220" s="11"/>
      <c r="H220" s="1"/>
      <c r="I220" s="1"/>
      <c r="J220" s="1"/>
      <c r="K220" s="8"/>
      <c r="L220" s="11"/>
      <c r="M220" s="11"/>
      <c r="N220" s="11"/>
      <c r="O220" s="11"/>
      <c r="P220" s="11"/>
      <c r="Q220" s="11"/>
      <c r="R220" s="11"/>
      <c r="S220" s="11"/>
      <c r="T220" s="11"/>
      <c r="U220" s="11"/>
    </row>
    <row r="221" spans="2:21" s="70" customFormat="1">
      <c r="B221" s="10"/>
      <c r="C221" s="10"/>
      <c r="D221" s="46"/>
      <c r="E221" s="11"/>
      <c r="F221" s="11"/>
      <c r="G221" s="11"/>
      <c r="H221" s="1"/>
      <c r="I221" s="1"/>
      <c r="J221" s="1"/>
      <c r="K221" s="8"/>
      <c r="L221" s="11"/>
      <c r="M221" s="11"/>
      <c r="N221" s="11"/>
      <c r="O221" s="11"/>
      <c r="P221" s="11"/>
      <c r="Q221" s="11"/>
      <c r="R221" s="11"/>
      <c r="S221" s="11"/>
      <c r="T221" s="11"/>
      <c r="U221" s="11"/>
    </row>
    <row r="222" spans="2:21" s="70" customFormat="1">
      <c r="B222" s="13"/>
      <c r="C222" s="13"/>
      <c r="D222" s="47"/>
      <c r="E222" s="12"/>
      <c r="F222" s="12"/>
      <c r="G222" s="12"/>
      <c r="H222" s="1"/>
      <c r="I222" s="1"/>
      <c r="J222" s="1"/>
      <c r="K222" s="8"/>
      <c r="L222" s="12"/>
      <c r="M222" s="12"/>
      <c r="N222" s="12"/>
      <c r="O222" s="12"/>
      <c r="P222" s="12"/>
      <c r="Q222" s="12"/>
      <c r="R222" s="12"/>
      <c r="S222" s="12"/>
      <c r="T222" s="12"/>
      <c r="U222" s="12"/>
    </row>
    <row r="223" spans="2:21" s="70" customFormat="1">
      <c r="B223" s="13"/>
      <c r="C223" s="13"/>
      <c r="D223" s="47"/>
      <c r="E223" s="12"/>
      <c r="F223" s="12"/>
      <c r="G223" s="12"/>
      <c r="H223" s="1"/>
      <c r="I223" s="1"/>
      <c r="J223" s="1"/>
      <c r="K223" s="8"/>
      <c r="L223" s="12"/>
      <c r="M223" s="12"/>
      <c r="N223" s="12"/>
      <c r="O223" s="12"/>
      <c r="P223" s="12"/>
      <c r="Q223" s="12"/>
      <c r="R223" s="12"/>
      <c r="S223" s="12"/>
      <c r="T223" s="12"/>
      <c r="U223" s="12"/>
    </row>
    <row r="224" spans="2:21" s="70" customFormat="1">
      <c r="B224" s="13"/>
      <c r="C224" s="13"/>
      <c r="D224" s="47"/>
      <c r="E224" s="12"/>
      <c r="F224" s="12"/>
      <c r="G224" s="12"/>
      <c r="H224" s="1"/>
      <c r="I224" s="1"/>
      <c r="J224" s="1"/>
      <c r="K224" s="8"/>
      <c r="L224" s="12"/>
      <c r="M224" s="12"/>
      <c r="N224" s="12"/>
      <c r="O224" s="12"/>
      <c r="P224" s="12"/>
      <c r="Q224" s="12"/>
      <c r="R224" s="12"/>
      <c r="S224" s="12"/>
      <c r="T224" s="12"/>
      <c r="U224" s="12"/>
    </row>
    <row r="225" spans="2:21">
      <c r="B225" s="13"/>
      <c r="C225" s="13"/>
      <c r="D225" s="47"/>
      <c r="E225" s="12"/>
      <c r="F225" s="12"/>
      <c r="G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</row>
    <row r="226" spans="2:21" s="70" customFormat="1">
      <c r="B226" s="13"/>
      <c r="C226" s="13"/>
      <c r="D226" s="47"/>
      <c r="E226" s="12"/>
      <c r="F226" s="12"/>
      <c r="G226" s="12"/>
      <c r="H226" s="1"/>
      <c r="I226" s="1"/>
      <c r="J226" s="1"/>
      <c r="K226" s="8"/>
      <c r="L226" s="12"/>
      <c r="M226" s="12"/>
      <c r="N226" s="12"/>
      <c r="O226" s="12"/>
      <c r="P226" s="12"/>
      <c r="Q226" s="12"/>
      <c r="R226" s="12"/>
      <c r="S226" s="12"/>
      <c r="T226" s="12"/>
      <c r="U226" s="12"/>
    </row>
    <row r="227" spans="2:21" s="70" customFormat="1">
      <c r="B227" s="13"/>
      <c r="C227" s="13"/>
      <c r="D227" s="47"/>
      <c r="E227" s="12"/>
      <c r="F227" s="12"/>
      <c r="G227" s="12"/>
      <c r="H227" s="1"/>
      <c r="I227" s="1"/>
      <c r="J227" s="1"/>
      <c r="K227" s="8"/>
      <c r="L227" s="12"/>
      <c r="M227" s="12"/>
      <c r="N227" s="12"/>
      <c r="O227" s="12"/>
      <c r="P227" s="12"/>
      <c r="Q227" s="12"/>
      <c r="R227" s="12"/>
      <c r="S227" s="12"/>
      <c r="T227" s="12"/>
      <c r="U227" s="12"/>
    </row>
    <row r="228" spans="2:21" s="70" customFormat="1">
      <c r="B228" s="13"/>
      <c r="C228" s="13"/>
      <c r="D228" s="47"/>
      <c r="E228" s="12"/>
      <c r="F228" s="12"/>
      <c r="G228" s="12"/>
      <c r="H228" s="1"/>
      <c r="I228" s="1"/>
      <c r="J228" s="1"/>
      <c r="K228" s="8"/>
      <c r="L228" s="12"/>
      <c r="M228" s="12"/>
      <c r="N228" s="12"/>
      <c r="O228" s="12"/>
      <c r="P228" s="12"/>
      <c r="Q228" s="12"/>
      <c r="R228" s="12"/>
      <c r="S228" s="12"/>
      <c r="T228" s="12"/>
      <c r="U228" s="12"/>
    </row>
    <row r="229" spans="2:21">
      <c r="B229" s="13"/>
      <c r="C229" s="13"/>
      <c r="D229" s="47"/>
      <c r="E229" s="12"/>
      <c r="F229" s="12"/>
      <c r="G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</row>
    <row r="230" spans="2:21">
      <c r="B230" s="13"/>
      <c r="C230" s="13"/>
      <c r="D230" s="47"/>
      <c r="E230" s="12"/>
      <c r="F230" s="12"/>
      <c r="G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</row>
    <row r="231" spans="2:21">
      <c r="B231" s="13"/>
      <c r="C231" s="13"/>
      <c r="D231" s="47"/>
      <c r="E231" s="12"/>
      <c r="F231" s="12"/>
      <c r="G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</row>
    <row r="232" spans="2:21">
      <c r="B232" s="13"/>
      <c r="C232" s="13"/>
      <c r="D232" s="47"/>
      <c r="E232" s="12"/>
      <c r="F232" s="12"/>
      <c r="G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</row>
    <row r="233" spans="2:21" s="70" customFormat="1">
      <c r="B233" s="13"/>
      <c r="C233" s="13"/>
      <c r="D233" s="47"/>
      <c r="E233" s="12"/>
      <c r="F233" s="12"/>
      <c r="G233" s="12"/>
      <c r="H233" s="1"/>
      <c r="I233" s="1"/>
      <c r="J233" s="1"/>
      <c r="K233" s="8"/>
      <c r="L233" s="12"/>
      <c r="M233" s="12"/>
      <c r="N233" s="12"/>
      <c r="O233" s="12"/>
      <c r="P233" s="12"/>
      <c r="Q233" s="12"/>
      <c r="R233" s="12"/>
      <c r="S233" s="12"/>
      <c r="T233" s="12"/>
      <c r="U233" s="12"/>
    </row>
    <row r="234" spans="2:21" s="70" customFormat="1">
      <c r="B234" s="13"/>
      <c r="C234" s="13"/>
      <c r="D234" s="47"/>
      <c r="E234" s="12"/>
      <c r="F234" s="12"/>
      <c r="G234" s="12"/>
      <c r="H234" s="1"/>
      <c r="I234" s="1"/>
      <c r="J234" s="1"/>
      <c r="K234" s="8"/>
      <c r="L234" s="12"/>
      <c r="M234" s="12"/>
      <c r="N234" s="12"/>
      <c r="O234" s="12"/>
      <c r="P234" s="12"/>
      <c r="Q234" s="12"/>
      <c r="R234" s="12"/>
      <c r="S234" s="12"/>
      <c r="T234" s="12"/>
      <c r="U234" s="12"/>
    </row>
    <row r="235" spans="2:21" s="70" customFormat="1">
      <c r="B235" s="13"/>
      <c r="C235" s="13"/>
      <c r="D235" s="47"/>
      <c r="E235" s="12"/>
      <c r="F235" s="12"/>
      <c r="G235" s="12"/>
      <c r="H235" s="1"/>
      <c r="I235" s="1"/>
      <c r="J235" s="1"/>
      <c r="K235" s="8"/>
      <c r="L235" s="12"/>
      <c r="M235" s="12"/>
      <c r="N235" s="12"/>
      <c r="O235" s="12"/>
      <c r="P235" s="12"/>
      <c r="Q235" s="12"/>
      <c r="R235" s="12"/>
      <c r="S235" s="12"/>
      <c r="T235" s="12"/>
      <c r="U235" s="12"/>
    </row>
    <row r="236" spans="2:21" s="70" customFormat="1">
      <c r="B236" s="13"/>
      <c r="C236" s="13"/>
      <c r="D236" s="47"/>
      <c r="E236" s="12"/>
      <c r="F236" s="12"/>
      <c r="G236" s="12"/>
      <c r="H236" s="1"/>
      <c r="I236" s="1"/>
      <c r="J236" s="1"/>
      <c r="K236" s="8"/>
      <c r="L236" s="12"/>
      <c r="M236" s="12"/>
      <c r="N236" s="12"/>
      <c r="O236" s="12"/>
      <c r="P236" s="12"/>
      <c r="Q236" s="12"/>
      <c r="R236" s="12"/>
      <c r="S236" s="12"/>
      <c r="T236" s="12"/>
      <c r="U236" s="12"/>
    </row>
    <row r="237" spans="2:21" s="70" customFormat="1">
      <c r="B237" s="13"/>
      <c r="C237" s="13"/>
      <c r="D237" s="47"/>
      <c r="E237" s="12"/>
      <c r="F237" s="12"/>
      <c r="G237" s="12"/>
      <c r="H237" s="1"/>
      <c r="I237" s="1"/>
      <c r="J237" s="1"/>
      <c r="K237" s="8"/>
      <c r="L237" s="12"/>
      <c r="M237" s="12"/>
      <c r="N237" s="12"/>
      <c r="O237" s="12"/>
      <c r="P237" s="12"/>
      <c r="Q237" s="12"/>
      <c r="R237" s="12"/>
      <c r="S237" s="12"/>
      <c r="T237" s="12"/>
      <c r="U237" s="12"/>
    </row>
    <row r="238" spans="2:21" s="70" customFormat="1">
      <c r="B238" s="13"/>
      <c r="C238" s="13"/>
      <c r="D238" s="47"/>
      <c r="E238" s="12"/>
      <c r="F238" s="12"/>
      <c r="G238" s="12"/>
      <c r="H238" s="1"/>
      <c r="I238" s="1"/>
      <c r="J238" s="1"/>
      <c r="K238" s="8"/>
      <c r="L238" s="12"/>
      <c r="M238" s="12"/>
      <c r="N238" s="12"/>
      <c r="O238" s="12"/>
      <c r="P238" s="12"/>
      <c r="Q238" s="12"/>
      <c r="R238" s="12"/>
      <c r="S238" s="12"/>
      <c r="T238" s="12"/>
      <c r="U238" s="12"/>
    </row>
    <row r="239" spans="2:21">
      <c r="B239" s="13"/>
      <c r="C239" s="13"/>
      <c r="D239" s="47"/>
      <c r="E239" s="12"/>
      <c r="F239" s="12"/>
      <c r="G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</row>
    <row r="240" spans="2:21">
      <c r="B240" s="13"/>
      <c r="C240" s="13"/>
      <c r="D240" s="47"/>
      <c r="E240" s="12"/>
      <c r="F240" s="12"/>
      <c r="G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</row>
    <row r="241" spans="2:21">
      <c r="B241" s="13"/>
      <c r="C241" s="13"/>
      <c r="D241" s="47"/>
      <c r="E241" s="12"/>
      <c r="F241" s="12"/>
      <c r="G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</row>
    <row r="242" spans="2:21">
      <c r="B242" s="13"/>
      <c r="C242" s="13"/>
      <c r="D242" s="47"/>
      <c r="E242" s="12"/>
      <c r="F242" s="12"/>
      <c r="G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</row>
    <row r="243" spans="2:21">
      <c r="B243" s="13"/>
      <c r="C243" s="13"/>
      <c r="D243" s="47"/>
      <c r="E243" s="12"/>
      <c r="F243" s="12"/>
      <c r="G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</row>
    <row r="244" spans="2:21">
      <c r="B244" s="13"/>
      <c r="C244" s="13"/>
      <c r="D244" s="47"/>
      <c r="E244" s="12"/>
      <c r="F244" s="12"/>
      <c r="G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</row>
    <row r="245" spans="2:21">
      <c r="B245" s="13"/>
      <c r="C245" s="13"/>
      <c r="D245" s="47"/>
      <c r="E245" s="12"/>
      <c r="F245" s="12"/>
      <c r="G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</row>
    <row r="246" spans="2:21">
      <c r="B246" s="13"/>
      <c r="C246" s="13"/>
      <c r="D246" s="47"/>
      <c r="E246" s="12"/>
      <c r="F246" s="12"/>
      <c r="G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</row>
    <row r="247" spans="2:21">
      <c r="B247" s="13"/>
      <c r="C247" s="13"/>
      <c r="D247" s="47"/>
      <c r="E247" s="12"/>
      <c r="F247" s="12"/>
      <c r="G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</row>
    <row r="248" spans="2:21">
      <c r="B248" s="13"/>
      <c r="C248" s="13"/>
      <c r="D248" s="47"/>
      <c r="E248" s="12"/>
      <c r="F248" s="12"/>
      <c r="G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</row>
    <row r="249" spans="2:21">
      <c r="B249" s="13"/>
      <c r="C249" s="13"/>
      <c r="D249" s="47"/>
      <c r="E249" s="12"/>
      <c r="F249" s="12"/>
      <c r="G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</row>
    <row r="250" spans="2:21">
      <c r="B250" s="13"/>
      <c r="C250" s="13"/>
      <c r="D250" s="47"/>
      <c r="E250" s="12"/>
      <c r="F250" s="12"/>
      <c r="G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</row>
    <row r="251" spans="2:21">
      <c r="B251" s="13"/>
      <c r="C251" s="13"/>
      <c r="D251" s="47"/>
      <c r="E251" s="12"/>
      <c r="F251" s="12"/>
      <c r="G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</row>
    <row r="252" spans="2:21">
      <c r="B252" s="13"/>
      <c r="C252" s="13"/>
      <c r="D252" s="47"/>
      <c r="E252" s="12"/>
      <c r="F252" s="12"/>
      <c r="G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</row>
    <row r="253" spans="2:21">
      <c r="B253" s="13"/>
      <c r="C253" s="13"/>
      <c r="D253" s="47"/>
      <c r="E253" s="12"/>
      <c r="F253" s="12"/>
      <c r="G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</row>
    <row r="254" spans="2:21">
      <c r="B254" s="13"/>
      <c r="C254" s="13"/>
      <c r="D254" s="47"/>
      <c r="E254" s="12"/>
      <c r="F254" s="12"/>
      <c r="G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</row>
    <row r="255" spans="2:21">
      <c r="B255" s="13"/>
      <c r="C255" s="13"/>
      <c r="D255" s="47"/>
      <c r="E255" s="12"/>
      <c r="F255" s="12"/>
      <c r="G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</row>
    <row r="256" spans="2:21">
      <c r="B256" s="13"/>
      <c r="C256" s="13"/>
      <c r="D256" s="47"/>
      <c r="E256" s="12"/>
      <c r="F256" s="12"/>
      <c r="G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</row>
    <row r="257" spans="2:21">
      <c r="B257" s="13"/>
      <c r="C257" s="13"/>
      <c r="D257" s="47"/>
      <c r="E257" s="12"/>
      <c r="F257" s="12"/>
      <c r="G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</row>
    <row r="258" spans="2:21">
      <c r="B258" s="13"/>
      <c r="C258" s="13"/>
      <c r="D258" s="47"/>
      <c r="E258" s="12"/>
      <c r="F258" s="12"/>
      <c r="G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</row>
    <row r="259" spans="2:21">
      <c r="B259" s="13"/>
      <c r="C259" s="13"/>
      <c r="D259" s="47"/>
      <c r="E259" s="12"/>
      <c r="F259" s="12"/>
      <c r="G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</row>
    <row r="260" spans="2:21">
      <c r="B260" s="13"/>
      <c r="C260" s="13"/>
      <c r="D260" s="47"/>
      <c r="E260" s="12"/>
      <c r="F260" s="12"/>
      <c r="G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</row>
    <row r="261" spans="2:21">
      <c r="B261" s="13"/>
      <c r="C261" s="13"/>
      <c r="D261" s="47"/>
      <c r="E261" s="12"/>
      <c r="F261" s="12"/>
      <c r="G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</row>
    <row r="262" spans="2:21">
      <c r="B262" s="13"/>
      <c r="C262" s="13"/>
      <c r="D262" s="47"/>
      <c r="E262" s="12"/>
      <c r="F262" s="12"/>
      <c r="G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</row>
    <row r="263" spans="2:21">
      <c r="B263" s="13"/>
      <c r="C263" s="13"/>
      <c r="D263" s="47"/>
      <c r="E263" s="12"/>
      <c r="F263" s="12"/>
      <c r="G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</row>
    <row r="264" spans="2:21">
      <c r="B264" s="13"/>
      <c r="C264" s="13"/>
      <c r="D264" s="47"/>
      <c r="E264" s="12"/>
      <c r="F264" s="12"/>
      <c r="G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</row>
    <row r="265" spans="2:21">
      <c r="B265" s="13"/>
      <c r="C265" s="13"/>
      <c r="D265" s="47"/>
      <c r="E265" s="12"/>
      <c r="F265" s="12"/>
      <c r="G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</row>
    <row r="266" spans="2:21">
      <c r="B266" s="13"/>
      <c r="C266" s="13"/>
      <c r="D266" s="47"/>
      <c r="E266" s="12"/>
      <c r="F266" s="12"/>
      <c r="G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</row>
    <row r="267" spans="2:21">
      <c r="B267" s="13"/>
      <c r="C267" s="13"/>
      <c r="D267" s="47"/>
      <c r="E267" s="12"/>
      <c r="F267" s="12"/>
      <c r="G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</row>
    <row r="268" spans="2:21">
      <c r="B268" s="13"/>
      <c r="C268" s="13"/>
      <c r="D268" s="47"/>
      <c r="E268" s="12"/>
      <c r="F268" s="12"/>
      <c r="G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</row>
    <row r="269" spans="2:21">
      <c r="B269" s="13"/>
      <c r="C269" s="13"/>
      <c r="D269" s="47"/>
      <c r="E269" s="12"/>
      <c r="F269" s="12"/>
      <c r="G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</row>
    <row r="270" spans="2:21">
      <c r="B270" s="13"/>
      <c r="C270" s="13"/>
      <c r="D270" s="47"/>
      <c r="E270" s="12"/>
      <c r="F270" s="12"/>
      <c r="G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</row>
    <row r="271" spans="2:21">
      <c r="B271" s="13"/>
      <c r="C271" s="13"/>
      <c r="D271" s="47"/>
      <c r="E271" s="12"/>
      <c r="F271" s="12"/>
      <c r="G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</row>
    <row r="272" spans="2:21">
      <c r="B272" s="13"/>
      <c r="C272" s="13"/>
      <c r="D272" s="47"/>
      <c r="E272" s="12"/>
      <c r="F272" s="12"/>
      <c r="G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</row>
    <row r="273" spans="2:21">
      <c r="B273" s="13"/>
      <c r="C273" s="13"/>
      <c r="D273" s="47"/>
      <c r="E273" s="12"/>
      <c r="F273" s="12"/>
      <c r="G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</row>
    <row r="274" spans="2:21">
      <c r="B274" s="13"/>
      <c r="C274" s="13"/>
      <c r="D274" s="47"/>
      <c r="E274" s="12"/>
      <c r="F274" s="12"/>
      <c r="G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</row>
    <row r="275" spans="2:21">
      <c r="B275" s="13"/>
      <c r="C275" s="13"/>
      <c r="D275" s="47"/>
      <c r="E275" s="12"/>
      <c r="F275" s="12"/>
      <c r="G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</row>
    <row r="276" spans="2:21">
      <c r="B276" s="13"/>
      <c r="C276" s="13"/>
      <c r="D276" s="47"/>
      <c r="E276" s="12"/>
      <c r="F276" s="12"/>
      <c r="G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</row>
    <row r="277" spans="2:21">
      <c r="B277" s="13"/>
      <c r="C277" s="13"/>
      <c r="D277" s="47"/>
      <c r="E277" s="12"/>
      <c r="F277" s="12"/>
      <c r="G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</row>
    <row r="278" spans="2:21">
      <c r="B278" s="13"/>
      <c r="C278" s="13"/>
      <c r="D278" s="47"/>
      <c r="E278" s="12"/>
      <c r="F278" s="12"/>
      <c r="G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</row>
    <row r="279" spans="2:21">
      <c r="B279" s="13"/>
      <c r="C279" s="13"/>
      <c r="D279" s="47"/>
      <c r="E279" s="12"/>
      <c r="F279" s="12"/>
      <c r="G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</row>
    <row r="280" spans="2:21">
      <c r="B280" s="13"/>
      <c r="C280" s="13"/>
      <c r="D280" s="47"/>
      <c r="E280" s="12"/>
      <c r="F280" s="12"/>
      <c r="G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</row>
    <row r="281" spans="2:21">
      <c r="B281" s="13"/>
      <c r="C281" s="13"/>
      <c r="D281" s="47"/>
      <c r="E281" s="12"/>
      <c r="F281" s="12"/>
      <c r="G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</row>
    <row r="282" spans="2:21">
      <c r="B282" s="13"/>
      <c r="C282" s="13"/>
      <c r="D282" s="47"/>
      <c r="E282" s="12"/>
      <c r="F282" s="12"/>
      <c r="G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</row>
    <row r="283" spans="2:21">
      <c r="B283" s="13"/>
      <c r="C283" s="13"/>
      <c r="D283" s="47"/>
      <c r="E283" s="12"/>
      <c r="F283" s="12"/>
      <c r="G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</row>
    <row r="284" spans="2:21">
      <c r="B284" s="13"/>
      <c r="C284" s="13"/>
      <c r="D284" s="47"/>
      <c r="E284" s="12"/>
      <c r="F284" s="12"/>
      <c r="G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</row>
    <row r="285" spans="2:21">
      <c r="B285" s="13"/>
      <c r="C285" s="13"/>
      <c r="D285" s="47"/>
      <c r="E285" s="12"/>
      <c r="F285" s="12"/>
      <c r="G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</row>
    <row r="286" spans="2:21">
      <c r="B286" s="13"/>
      <c r="C286" s="13"/>
      <c r="D286" s="47"/>
      <c r="E286" s="12"/>
      <c r="F286" s="12"/>
      <c r="G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</row>
    <row r="287" spans="2:21">
      <c r="B287" s="13"/>
      <c r="C287" s="13"/>
      <c r="D287" s="47"/>
      <c r="E287" s="12"/>
      <c r="F287" s="12"/>
      <c r="G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</row>
    <row r="288" spans="2:21">
      <c r="B288" s="13"/>
      <c r="C288" s="13"/>
      <c r="D288" s="47"/>
      <c r="E288" s="12"/>
      <c r="F288" s="12"/>
      <c r="G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</row>
    <row r="289" spans="2:21">
      <c r="B289" s="13"/>
      <c r="C289" s="13"/>
      <c r="D289" s="47"/>
      <c r="E289" s="12"/>
      <c r="F289" s="12"/>
      <c r="G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</row>
    <row r="290" spans="2:21">
      <c r="B290" s="13"/>
      <c r="C290" s="13"/>
      <c r="D290" s="47"/>
      <c r="E290" s="12"/>
      <c r="F290" s="12"/>
      <c r="G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</row>
    <row r="291" spans="2:21">
      <c r="B291" s="13"/>
      <c r="C291" s="13"/>
      <c r="D291" s="47"/>
      <c r="E291" s="12"/>
      <c r="F291" s="12"/>
      <c r="G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</row>
    <row r="292" spans="2:21">
      <c r="B292" s="13"/>
      <c r="C292" s="13"/>
      <c r="D292" s="47"/>
      <c r="E292" s="12"/>
      <c r="F292" s="12"/>
      <c r="G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</row>
    <row r="293" spans="2:21">
      <c r="B293" s="13"/>
      <c r="C293" s="13"/>
      <c r="D293" s="47"/>
      <c r="E293" s="12"/>
      <c r="F293" s="12"/>
      <c r="G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</row>
    <row r="294" spans="2:21">
      <c r="B294" s="13"/>
      <c r="C294" s="13"/>
      <c r="D294" s="47"/>
      <c r="E294" s="12"/>
      <c r="F294" s="12"/>
      <c r="G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</row>
    <row r="295" spans="2:21">
      <c r="B295" s="13"/>
      <c r="C295" s="13"/>
      <c r="D295" s="47"/>
      <c r="E295" s="12"/>
      <c r="F295" s="12"/>
      <c r="G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</row>
    <row r="296" spans="2:21">
      <c r="B296" s="13"/>
      <c r="C296" s="13"/>
      <c r="D296" s="47"/>
      <c r="E296" s="12"/>
      <c r="F296" s="12"/>
      <c r="G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</row>
    <row r="297" spans="2:21">
      <c r="B297" s="13"/>
      <c r="C297" s="13"/>
      <c r="D297" s="47"/>
      <c r="E297" s="12"/>
      <c r="F297" s="12"/>
      <c r="G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</row>
    <row r="298" spans="2:21">
      <c r="B298" s="13"/>
      <c r="C298" s="13"/>
      <c r="D298" s="47"/>
      <c r="E298" s="12"/>
      <c r="F298" s="12"/>
      <c r="G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</row>
    <row r="299" spans="2:21">
      <c r="B299" s="13"/>
      <c r="C299" s="13"/>
      <c r="D299" s="47"/>
      <c r="E299" s="12"/>
      <c r="F299" s="12"/>
      <c r="G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</row>
    <row r="300" spans="2:21">
      <c r="B300" s="13"/>
      <c r="C300" s="13"/>
      <c r="D300" s="47"/>
      <c r="E300" s="12"/>
      <c r="F300" s="12"/>
      <c r="G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</row>
    <row r="301" spans="2:21">
      <c r="B301" s="13"/>
      <c r="C301" s="13"/>
      <c r="D301" s="47"/>
      <c r="E301" s="12"/>
      <c r="F301" s="12"/>
      <c r="G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</row>
    <row r="302" spans="2:21">
      <c r="B302" s="13"/>
      <c r="C302" s="13"/>
      <c r="D302" s="47"/>
      <c r="E302" s="12"/>
      <c r="F302" s="12"/>
      <c r="G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</row>
    <row r="303" spans="2:21">
      <c r="B303" s="13"/>
      <c r="C303" s="13"/>
      <c r="D303" s="47"/>
      <c r="E303" s="12"/>
      <c r="F303" s="12"/>
      <c r="G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</row>
    <row r="304" spans="2:21">
      <c r="B304" s="13"/>
      <c r="C304" s="13"/>
      <c r="D304" s="47"/>
      <c r="E304" s="12"/>
      <c r="F304" s="12"/>
      <c r="G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</row>
    <row r="305" spans="2:21">
      <c r="B305" s="13"/>
      <c r="C305" s="13"/>
      <c r="D305" s="47"/>
      <c r="E305" s="12"/>
      <c r="F305" s="12"/>
      <c r="G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</row>
    <row r="306" spans="2:21">
      <c r="B306" s="13"/>
      <c r="C306" s="13"/>
      <c r="D306" s="47"/>
      <c r="E306" s="12"/>
      <c r="F306" s="12"/>
      <c r="G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</row>
    <row r="307" spans="2:21">
      <c r="B307" s="13"/>
      <c r="C307" s="13"/>
      <c r="D307" s="47"/>
      <c r="E307" s="12"/>
      <c r="F307" s="12"/>
      <c r="G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</row>
    <row r="308" spans="2:21">
      <c r="B308" s="13"/>
      <c r="C308" s="13"/>
      <c r="D308" s="47"/>
      <c r="E308" s="12"/>
      <c r="F308" s="12"/>
      <c r="G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</row>
    <row r="309" spans="2:21">
      <c r="B309" s="13"/>
      <c r="C309" s="13"/>
      <c r="D309" s="47"/>
      <c r="E309" s="12"/>
      <c r="F309" s="12"/>
      <c r="G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</row>
    <row r="310" spans="2:21">
      <c r="B310" s="13"/>
      <c r="C310" s="13"/>
      <c r="D310" s="47"/>
      <c r="E310" s="12"/>
      <c r="F310" s="12"/>
      <c r="G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</row>
    <row r="311" spans="2:21">
      <c r="B311" s="13"/>
      <c r="C311" s="13"/>
      <c r="D311" s="47"/>
      <c r="E311" s="12"/>
      <c r="F311" s="12"/>
      <c r="G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</row>
    <row r="312" spans="2:21">
      <c r="B312" s="13"/>
      <c r="C312" s="13"/>
      <c r="D312" s="47"/>
      <c r="E312" s="12"/>
      <c r="F312" s="12"/>
      <c r="G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</row>
    <row r="313" spans="2:21">
      <c r="B313" s="13"/>
      <c r="C313" s="13"/>
      <c r="D313" s="47"/>
      <c r="E313" s="12"/>
      <c r="F313" s="12"/>
      <c r="G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</row>
    <row r="314" spans="2:21">
      <c r="B314" s="13"/>
      <c r="C314" s="13"/>
      <c r="D314" s="47"/>
      <c r="E314" s="12"/>
      <c r="F314" s="12"/>
      <c r="G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</row>
    <row r="315" spans="2:21">
      <c r="B315" s="13"/>
      <c r="C315" s="13"/>
      <c r="D315" s="47"/>
      <c r="E315" s="12"/>
      <c r="F315" s="12"/>
      <c r="G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</row>
    <row r="316" spans="2:21">
      <c r="B316" s="13"/>
      <c r="C316" s="13"/>
      <c r="D316" s="47"/>
      <c r="E316" s="12"/>
      <c r="F316" s="12"/>
      <c r="G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</row>
    <row r="317" spans="2:21">
      <c r="B317" s="13"/>
      <c r="C317" s="13"/>
      <c r="D317" s="47"/>
      <c r="E317" s="12"/>
      <c r="F317" s="12"/>
      <c r="G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</row>
    <row r="318" spans="2:21">
      <c r="B318" s="13"/>
      <c r="C318" s="13"/>
      <c r="D318" s="47"/>
      <c r="E318" s="12"/>
      <c r="F318" s="12"/>
      <c r="G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</row>
    <row r="319" spans="2:21">
      <c r="B319" s="13"/>
      <c r="C319" s="13"/>
      <c r="D319" s="47"/>
      <c r="E319" s="12"/>
      <c r="F319" s="12"/>
      <c r="G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</row>
    <row r="320" spans="2:21">
      <c r="B320" s="13"/>
      <c r="C320" s="13"/>
      <c r="D320" s="47"/>
      <c r="E320" s="12"/>
      <c r="F320" s="12"/>
      <c r="G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</row>
    <row r="321" spans="2:21">
      <c r="B321" s="13"/>
      <c r="C321" s="13"/>
      <c r="D321" s="47"/>
      <c r="E321" s="12"/>
      <c r="F321" s="12"/>
      <c r="G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</row>
    <row r="322" spans="2:21">
      <c r="B322" s="13"/>
      <c r="C322" s="13"/>
      <c r="D322" s="47"/>
      <c r="E322" s="12"/>
      <c r="F322" s="12"/>
      <c r="G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</row>
    <row r="323" spans="2:21">
      <c r="B323" s="13"/>
      <c r="C323" s="13"/>
      <c r="D323" s="47"/>
      <c r="E323" s="12"/>
      <c r="F323" s="12"/>
      <c r="G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</row>
    <row r="324" spans="2:21">
      <c r="B324" s="13"/>
      <c r="C324" s="13"/>
      <c r="D324" s="47"/>
      <c r="E324" s="12"/>
      <c r="F324" s="12"/>
      <c r="G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</row>
    <row r="325" spans="2:21">
      <c r="B325" s="13"/>
      <c r="C325" s="13"/>
      <c r="D325" s="47"/>
      <c r="E325" s="12"/>
      <c r="F325" s="12"/>
      <c r="G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</row>
    <row r="326" spans="2:21">
      <c r="B326" s="13"/>
      <c r="C326" s="13"/>
      <c r="D326" s="47"/>
      <c r="E326" s="12"/>
      <c r="F326" s="12"/>
      <c r="G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</row>
    <row r="327" spans="2:21">
      <c r="B327" s="13"/>
      <c r="C327" s="13"/>
      <c r="D327" s="47"/>
      <c r="E327" s="12"/>
      <c r="F327" s="12"/>
      <c r="G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</row>
    <row r="328" spans="2:21">
      <c r="B328" s="13"/>
      <c r="C328" s="13"/>
      <c r="D328" s="47"/>
      <c r="E328" s="12"/>
      <c r="F328" s="12"/>
      <c r="G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</row>
    <row r="329" spans="2:21">
      <c r="B329" s="13"/>
      <c r="C329" s="13"/>
      <c r="D329" s="47"/>
      <c r="E329" s="12"/>
      <c r="F329" s="12"/>
      <c r="G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</row>
    <row r="330" spans="2:21">
      <c r="B330" s="13"/>
      <c r="C330" s="13"/>
      <c r="D330" s="47"/>
      <c r="E330" s="12"/>
      <c r="F330" s="12"/>
      <c r="G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</row>
    <row r="331" spans="2:21">
      <c r="B331" s="13"/>
      <c r="C331" s="13"/>
      <c r="D331" s="47"/>
      <c r="E331" s="12"/>
      <c r="F331" s="12"/>
      <c r="G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</row>
    <row r="332" spans="2:21">
      <c r="B332" s="13"/>
      <c r="C332" s="13"/>
      <c r="D332" s="47"/>
      <c r="E332" s="12"/>
      <c r="F332" s="12"/>
      <c r="G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</row>
    <row r="333" spans="2:21">
      <c r="B333" s="13"/>
      <c r="C333" s="13"/>
      <c r="D333" s="47"/>
      <c r="E333" s="12"/>
      <c r="F333" s="12"/>
      <c r="G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</row>
    <row r="334" spans="2:21">
      <c r="B334" s="13"/>
      <c r="C334" s="13"/>
      <c r="D334" s="47"/>
      <c r="E334" s="12"/>
      <c r="F334" s="12"/>
      <c r="G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</row>
    <row r="335" spans="2:21">
      <c r="B335" s="13"/>
      <c r="C335" s="13"/>
      <c r="D335" s="47"/>
      <c r="E335" s="12"/>
      <c r="F335" s="12"/>
      <c r="G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</row>
    <row r="336" spans="2:21">
      <c r="B336" s="13"/>
      <c r="C336" s="13"/>
      <c r="D336" s="47"/>
      <c r="E336" s="12"/>
      <c r="F336" s="12"/>
      <c r="G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</row>
    <row r="337" spans="2:21">
      <c r="B337" s="13"/>
      <c r="C337" s="13"/>
      <c r="D337" s="47"/>
      <c r="E337" s="12"/>
      <c r="F337" s="12"/>
      <c r="G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</row>
    <row r="338" spans="2:21">
      <c r="B338" s="13"/>
      <c r="C338" s="13"/>
      <c r="D338" s="47"/>
      <c r="E338" s="12"/>
      <c r="F338" s="12"/>
      <c r="G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</row>
    <row r="339" spans="2:21">
      <c r="B339" s="13"/>
      <c r="C339" s="13"/>
      <c r="D339" s="47"/>
      <c r="E339" s="12"/>
      <c r="F339" s="12"/>
      <c r="G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</row>
    <row r="340" spans="2:21">
      <c r="B340" s="13"/>
      <c r="C340" s="13"/>
      <c r="D340" s="47"/>
      <c r="E340" s="12"/>
      <c r="F340" s="12"/>
      <c r="G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</row>
    <row r="341" spans="2:21">
      <c r="B341" s="13"/>
      <c r="C341" s="13"/>
      <c r="D341" s="47"/>
      <c r="E341" s="12"/>
      <c r="F341" s="12"/>
      <c r="G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</row>
    <row r="342" spans="2:21">
      <c r="B342" s="13"/>
      <c r="C342" s="13"/>
      <c r="D342" s="47"/>
      <c r="E342" s="12"/>
      <c r="F342" s="12"/>
      <c r="G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</row>
    <row r="343" spans="2:21">
      <c r="B343" s="13"/>
      <c r="C343" s="13"/>
      <c r="D343" s="47"/>
      <c r="E343" s="12"/>
      <c r="F343" s="12"/>
      <c r="G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</row>
    <row r="344" spans="2:21">
      <c r="B344" s="13"/>
      <c r="C344" s="13"/>
      <c r="D344" s="47"/>
      <c r="E344" s="12"/>
      <c r="F344" s="12"/>
      <c r="G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</row>
    <row r="345" spans="2:21">
      <c r="B345" s="13"/>
      <c r="C345" s="13"/>
      <c r="D345" s="47"/>
      <c r="E345" s="12"/>
      <c r="F345" s="12"/>
      <c r="G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</row>
    <row r="346" spans="2:21">
      <c r="B346" s="13"/>
      <c r="C346" s="13"/>
      <c r="D346" s="47"/>
      <c r="E346" s="12"/>
      <c r="F346" s="12"/>
      <c r="G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</row>
    <row r="347" spans="2:21">
      <c r="B347" s="13"/>
      <c r="C347" s="13"/>
      <c r="D347" s="47"/>
      <c r="E347" s="12"/>
      <c r="F347" s="12"/>
      <c r="G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</row>
    <row r="348" spans="2:21">
      <c r="B348" s="13"/>
      <c r="C348" s="13"/>
      <c r="D348" s="47"/>
      <c r="E348" s="12"/>
      <c r="F348" s="12"/>
      <c r="G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</row>
    <row r="349" spans="2:21">
      <c r="B349" s="13"/>
      <c r="C349" s="13"/>
      <c r="D349" s="47"/>
      <c r="E349" s="12"/>
      <c r="F349" s="12"/>
      <c r="G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</row>
    <row r="350" spans="2:21">
      <c r="B350" s="13"/>
      <c r="C350" s="13"/>
      <c r="D350" s="47"/>
      <c r="E350" s="12"/>
      <c r="F350" s="12"/>
      <c r="G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</row>
    <row r="351" spans="2:21">
      <c r="B351" s="13"/>
      <c r="C351" s="13"/>
      <c r="D351" s="47"/>
      <c r="E351" s="12"/>
      <c r="F351" s="12"/>
      <c r="G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</row>
    <row r="352" spans="2:21">
      <c r="B352" s="13"/>
      <c r="C352" s="13"/>
      <c r="D352" s="47"/>
      <c r="E352" s="12"/>
      <c r="F352" s="12"/>
      <c r="G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2:21">
      <c r="B353" s="13"/>
      <c r="C353" s="13"/>
      <c r="D353" s="47"/>
      <c r="E353" s="12"/>
      <c r="F353" s="12"/>
      <c r="G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2:21">
      <c r="B354" s="13"/>
      <c r="C354" s="13"/>
      <c r="D354" s="47"/>
      <c r="E354" s="12"/>
      <c r="F354" s="12"/>
      <c r="G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</row>
    <row r="355" spans="2:21">
      <c r="B355" s="13"/>
      <c r="C355" s="13"/>
      <c r="D355" s="47"/>
      <c r="E355" s="12"/>
      <c r="F355" s="12"/>
      <c r="G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</row>
    <row r="356" spans="2:21">
      <c r="B356" s="13"/>
      <c r="C356" s="13"/>
      <c r="D356" s="47"/>
      <c r="E356" s="12"/>
      <c r="F356" s="12"/>
      <c r="G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</row>
    <row r="357" spans="2:21">
      <c r="B357" s="13"/>
      <c r="C357" s="13"/>
      <c r="D357" s="47"/>
      <c r="E357" s="12"/>
      <c r="F357" s="12"/>
      <c r="G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</row>
    <row r="358" spans="2:21">
      <c r="B358" s="13"/>
      <c r="C358" s="13"/>
      <c r="D358" s="47"/>
      <c r="E358" s="12"/>
      <c r="F358" s="12"/>
      <c r="G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</row>
    <row r="359" spans="2:21">
      <c r="B359" s="13"/>
      <c r="C359" s="13"/>
      <c r="D359" s="47"/>
      <c r="E359" s="12"/>
      <c r="F359" s="12"/>
      <c r="G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</row>
    <row r="360" spans="2:21">
      <c r="B360" s="13"/>
      <c r="C360" s="13"/>
      <c r="D360" s="47"/>
      <c r="E360" s="12"/>
      <c r="F360" s="12"/>
      <c r="G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</row>
    <row r="361" spans="2:21">
      <c r="B361" s="13"/>
      <c r="C361" s="13"/>
      <c r="D361" s="47"/>
      <c r="E361" s="12"/>
      <c r="F361" s="12"/>
      <c r="G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</row>
    <row r="362" spans="2:21">
      <c r="B362" s="13"/>
      <c r="C362" s="13"/>
      <c r="D362" s="47"/>
      <c r="E362" s="12"/>
      <c r="F362" s="12"/>
      <c r="G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</row>
    <row r="363" spans="2:21">
      <c r="B363" s="13"/>
      <c r="C363" s="13"/>
      <c r="D363" s="47"/>
      <c r="E363" s="12"/>
      <c r="F363" s="12"/>
      <c r="G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</row>
    <row r="364" spans="2:21">
      <c r="B364" s="13"/>
      <c r="C364" s="13"/>
      <c r="D364" s="47"/>
      <c r="E364" s="12"/>
      <c r="F364" s="12"/>
      <c r="G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</row>
    <row r="365" spans="2:21">
      <c r="B365" s="13"/>
      <c r="C365" s="13"/>
      <c r="D365" s="47"/>
      <c r="E365" s="12"/>
      <c r="F365" s="12"/>
      <c r="G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</row>
    <row r="366" spans="2:21">
      <c r="B366" s="13"/>
      <c r="C366" s="13"/>
      <c r="D366" s="47"/>
      <c r="E366" s="12"/>
      <c r="F366" s="12"/>
      <c r="G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2:21">
      <c r="B367" s="13"/>
      <c r="C367" s="13"/>
      <c r="D367" s="47"/>
      <c r="E367" s="12"/>
      <c r="F367" s="12"/>
      <c r="G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</row>
    <row r="368" spans="2:21">
      <c r="B368" s="13"/>
      <c r="C368" s="13"/>
      <c r="D368" s="47"/>
      <c r="E368" s="12"/>
      <c r="F368" s="12"/>
      <c r="G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</row>
    <row r="369" spans="2:21">
      <c r="B369" s="13"/>
      <c r="C369" s="13"/>
      <c r="D369" s="47"/>
      <c r="E369" s="12"/>
      <c r="F369" s="12"/>
      <c r="G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</row>
    <row r="370" spans="2:21">
      <c r="B370" s="13"/>
      <c r="C370" s="13"/>
      <c r="D370" s="47"/>
      <c r="E370" s="12"/>
      <c r="F370" s="12"/>
      <c r="G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</row>
    <row r="371" spans="2:21">
      <c r="B371" s="13"/>
      <c r="C371" s="13"/>
      <c r="D371" s="47"/>
      <c r="E371" s="12"/>
      <c r="F371" s="12"/>
      <c r="G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</row>
    <row r="372" spans="2:21">
      <c r="B372" s="13"/>
      <c r="C372" s="13"/>
      <c r="D372" s="47"/>
      <c r="E372" s="12"/>
      <c r="F372" s="12"/>
      <c r="G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</row>
    <row r="373" spans="2:21">
      <c r="B373" s="13"/>
      <c r="C373" s="13"/>
      <c r="D373" s="47"/>
      <c r="E373" s="12"/>
      <c r="F373" s="12"/>
      <c r="G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</row>
    <row r="374" spans="2:21">
      <c r="B374" s="13"/>
      <c r="C374" s="13"/>
      <c r="D374" s="47"/>
      <c r="E374" s="12"/>
      <c r="F374" s="12"/>
      <c r="G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</row>
    <row r="375" spans="2:21">
      <c r="B375" s="13"/>
      <c r="C375" s="13"/>
      <c r="D375" s="47"/>
      <c r="E375" s="12"/>
      <c r="F375" s="12"/>
      <c r="G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</row>
    <row r="376" spans="2:21">
      <c r="B376" s="13"/>
      <c r="C376" s="13"/>
      <c r="D376" s="47"/>
      <c r="E376" s="12"/>
      <c r="F376" s="12"/>
      <c r="G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</row>
    <row r="377" spans="2:21">
      <c r="B377" s="13"/>
      <c r="C377" s="13"/>
      <c r="D377" s="47"/>
      <c r="E377" s="12"/>
      <c r="F377" s="12"/>
      <c r="G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</row>
    <row r="378" spans="2:21">
      <c r="B378" s="13"/>
      <c r="C378" s="13"/>
      <c r="D378" s="47"/>
      <c r="E378" s="12"/>
      <c r="F378" s="12"/>
      <c r="G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2:21">
      <c r="B379" s="13"/>
      <c r="C379" s="13"/>
      <c r="D379" s="47"/>
      <c r="E379" s="12"/>
      <c r="F379" s="12"/>
      <c r="G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</row>
    <row r="380" spans="2:21">
      <c r="B380" s="13"/>
      <c r="C380" s="13"/>
      <c r="D380" s="47"/>
      <c r="E380" s="12"/>
      <c r="F380" s="12"/>
      <c r="G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</row>
    <row r="381" spans="2:21">
      <c r="B381" s="13"/>
      <c r="C381" s="13"/>
      <c r="D381" s="47"/>
      <c r="E381" s="12"/>
      <c r="F381" s="12"/>
      <c r="G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</row>
    <row r="382" spans="2:21">
      <c r="B382" s="13"/>
      <c r="C382" s="13"/>
      <c r="D382" s="47"/>
      <c r="E382" s="12"/>
      <c r="F382" s="12"/>
      <c r="G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</row>
    <row r="383" spans="2:21">
      <c r="B383" s="13"/>
      <c r="C383" s="13"/>
      <c r="D383" s="47"/>
      <c r="E383" s="12"/>
      <c r="F383" s="12"/>
      <c r="G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</row>
    <row r="384" spans="2:21">
      <c r="B384" s="13"/>
      <c r="C384" s="13"/>
      <c r="D384" s="47"/>
      <c r="E384" s="12"/>
      <c r="F384" s="12"/>
      <c r="G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</row>
    <row r="385" spans="2:21">
      <c r="B385" s="13"/>
      <c r="C385" s="13"/>
      <c r="D385" s="47"/>
      <c r="E385" s="12"/>
      <c r="F385" s="12"/>
      <c r="G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</row>
    <row r="386" spans="2:21">
      <c r="B386" s="13"/>
      <c r="C386" s="13"/>
      <c r="D386" s="47"/>
      <c r="E386" s="12"/>
      <c r="F386" s="12"/>
      <c r="G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</row>
    <row r="387" spans="2:21">
      <c r="B387" s="13"/>
      <c r="C387" s="13"/>
      <c r="D387" s="47"/>
      <c r="E387" s="12"/>
      <c r="F387" s="12"/>
      <c r="G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</row>
    <row r="388" spans="2:21">
      <c r="B388" s="13"/>
      <c r="C388" s="13"/>
      <c r="D388" s="47"/>
      <c r="E388" s="12"/>
      <c r="F388" s="12"/>
      <c r="G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</row>
    <row r="389" spans="2:21">
      <c r="B389" s="13"/>
      <c r="C389" s="13"/>
      <c r="D389" s="47"/>
      <c r="E389" s="12"/>
      <c r="F389" s="12"/>
      <c r="G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</row>
    <row r="390" spans="2:21">
      <c r="B390" s="13"/>
      <c r="C390" s="13"/>
      <c r="D390" s="47"/>
      <c r="E390" s="12"/>
      <c r="F390" s="12"/>
      <c r="G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</row>
    <row r="391" spans="2:21">
      <c r="B391" s="13"/>
      <c r="C391" s="13"/>
      <c r="D391" s="47"/>
      <c r="E391" s="12"/>
      <c r="F391" s="12"/>
      <c r="G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</row>
    <row r="392" spans="2:21">
      <c r="B392" s="13"/>
      <c r="C392" s="13"/>
      <c r="D392" s="47"/>
      <c r="E392" s="12"/>
      <c r="F392" s="12"/>
      <c r="G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</row>
    <row r="393" spans="2:21">
      <c r="B393" s="13"/>
      <c r="C393" s="13"/>
      <c r="D393" s="47"/>
      <c r="E393" s="12"/>
      <c r="F393" s="12"/>
      <c r="G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</row>
    <row r="394" spans="2:21">
      <c r="B394" s="13"/>
      <c r="C394" s="13"/>
      <c r="D394" s="47"/>
      <c r="E394" s="12"/>
      <c r="F394" s="12"/>
      <c r="G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</row>
    <row r="395" spans="2:21">
      <c r="B395" s="13"/>
      <c r="C395" s="13"/>
      <c r="D395" s="47"/>
      <c r="E395" s="12"/>
      <c r="F395" s="12"/>
      <c r="G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</row>
    <row r="396" spans="2:21">
      <c r="B396" s="13"/>
      <c r="C396" s="13"/>
      <c r="D396" s="47"/>
      <c r="E396" s="12"/>
      <c r="F396" s="12"/>
      <c r="G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</row>
    <row r="397" spans="2:21">
      <c r="B397" s="13"/>
      <c r="C397" s="13"/>
      <c r="D397" s="47"/>
      <c r="E397" s="12"/>
      <c r="F397" s="12"/>
      <c r="G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</row>
    <row r="398" spans="2:21">
      <c r="B398" s="13"/>
      <c r="C398" s="13"/>
      <c r="D398" s="47"/>
      <c r="E398" s="12"/>
      <c r="F398" s="12"/>
      <c r="G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</row>
    <row r="399" spans="2:21">
      <c r="B399" s="13"/>
      <c r="C399" s="13"/>
      <c r="D399" s="47"/>
      <c r="E399" s="12"/>
      <c r="F399" s="12"/>
      <c r="G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</row>
    <row r="400" spans="2:21">
      <c r="B400" s="13"/>
      <c r="C400" s="13"/>
      <c r="D400" s="47"/>
      <c r="E400" s="12"/>
      <c r="F400" s="12"/>
      <c r="G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</row>
    <row r="401" spans="2:21">
      <c r="B401" s="13"/>
      <c r="C401" s="13"/>
      <c r="D401" s="47"/>
      <c r="E401" s="12"/>
      <c r="F401" s="12"/>
      <c r="G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</row>
    <row r="402" spans="2:21">
      <c r="B402" s="13"/>
      <c r="C402" s="13"/>
      <c r="D402" s="47"/>
      <c r="E402" s="12"/>
      <c r="F402" s="12"/>
      <c r="G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</row>
    <row r="403" spans="2:21">
      <c r="B403" s="13"/>
      <c r="C403" s="13"/>
      <c r="D403" s="47"/>
      <c r="E403" s="12"/>
      <c r="F403" s="12"/>
      <c r="G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</row>
    <row r="404" spans="2:21">
      <c r="B404" s="13"/>
      <c r="C404" s="13"/>
      <c r="D404" s="47"/>
      <c r="E404" s="12"/>
      <c r="F404" s="12"/>
      <c r="G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</row>
    <row r="405" spans="2:21">
      <c r="B405" s="13"/>
      <c r="C405" s="13"/>
      <c r="D405" s="47"/>
      <c r="E405" s="12"/>
      <c r="F405" s="12"/>
      <c r="G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</row>
    <row r="406" spans="2:21">
      <c r="B406" s="13"/>
      <c r="C406" s="13"/>
      <c r="D406" s="47"/>
      <c r="E406" s="12"/>
      <c r="F406" s="12"/>
      <c r="G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</row>
    <row r="407" spans="2:21">
      <c r="B407" s="13"/>
      <c r="C407" s="13"/>
      <c r="D407" s="47"/>
      <c r="E407" s="12"/>
      <c r="F407" s="12"/>
      <c r="G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</row>
    <row r="408" spans="2:21">
      <c r="B408" s="13"/>
      <c r="C408" s="13"/>
      <c r="D408" s="47"/>
      <c r="E408" s="12"/>
      <c r="F408" s="12"/>
      <c r="G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</row>
    <row r="409" spans="2:21">
      <c r="B409" s="13"/>
      <c r="C409" s="13"/>
      <c r="D409" s="47"/>
      <c r="E409" s="12"/>
      <c r="F409" s="12"/>
      <c r="G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</row>
    <row r="410" spans="2:21">
      <c r="B410" s="13"/>
      <c r="C410" s="13"/>
      <c r="D410" s="47"/>
      <c r="E410" s="12"/>
      <c r="F410" s="12"/>
      <c r="G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</row>
    <row r="411" spans="2:21">
      <c r="B411" s="13"/>
      <c r="C411" s="13"/>
      <c r="D411" s="47"/>
      <c r="E411" s="12"/>
      <c r="F411" s="12"/>
      <c r="G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</row>
    <row r="412" spans="2:21">
      <c r="B412" s="13"/>
      <c r="C412" s="13"/>
      <c r="D412" s="47"/>
      <c r="E412" s="12"/>
      <c r="F412" s="12"/>
      <c r="G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</row>
    <row r="413" spans="2:21">
      <c r="B413" s="13"/>
      <c r="C413" s="13"/>
      <c r="D413" s="47"/>
      <c r="E413" s="12"/>
      <c r="F413" s="12"/>
      <c r="G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</row>
    <row r="414" spans="2:21">
      <c r="B414" s="13"/>
      <c r="C414" s="13"/>
      <c r="D414" s="47"/>
      <c r="E414" s="12"/>
      <c r="F414" s="12"/>
      <c r="G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spans="2:21">
      <c r="B415" s="13"/>
      <c r="C415" s="13"/>
      <c r="D415" s="47"/>
      <c r="E415" s="14"/>
      <c r="F415" s="14"/>
      <c r="G415" s="14"/>
      <c r="L415" s="14"/>
      <c r="M415" s="12"/>
      <c r="N415" s="12"/>
      <c r="O415" s="12"/>
      <c r="P415" s="12"/>
      <c r="Q415" s="12"/>
      <c r="R415" s="12"/>
      <c r="S415" s="12"/>
      <c r="T415" s="12"/>
      <c r="U415" s="14"/>
    </row>
    <row r="416" spans="2:21">
      <c r="B416" s="13"/>
      <c r="C416" s="13"/>
      <c r="D416" s="47"/>
      <c r="E416" s="14"/>
      <c r="F416" s="14"/>
      <c r="G416" s="14"/>
      <c r="L416" s="14"/>
      <c r="M416" s="12"/>
      <c r="N416" s="12"/>
      <c r="O416" s="12"/>
      <c r="P416" s="12"/>
      <c r="Q416" s="12"/>
      <c r="R416" s="12"/>
      <c r="S416" s="12"/>
      <c r="T416" s="12"/>
      <c r="U416" s="14"/>
    </row>
    <row r="417" spans="2:21">
      <c r="B417" s="13"/>
      <c r="C417" s="13"/>
      <c r="D417" s="47"/>
      <c r="E417" s="14"/>
      <c r="F417" s="14"/>
      <c r="G417" s="14"/>
      <c r="L417" s="14"/>
      <c r="M417" s="12"/>
      <c r="N417" s="12"/>
      <c r="O417" s="12"/>
      <c r="P417" s="12"/>
      <c r="Q417" s="12"/>
      <c r="R417" s="12"/>
      <c r="S417" s="12"/>
      <c r="T417" s="12"/>
      <c r="U417" s="14"/>
    </row>
    <row r="418" spans="2:21">
      <c r="B418" s="13"/>
      <c r="C418" s="13"/>
      <c r="D418" s="47"/>
      <c r="E418" s="14"/>
      <c r="F418" s="14"/>
      <c r="G418" s="14"/>
      <c r="L418" s="14"/>
      <c r="M418" s="12"/>
      <c r="N418" s="12"/>
      <c r="O418" s="12"/>
      <c r="P418" s="12"/>
      <c r="Q418" s="12"/>
      <c r="R418" s="12"/>
      <c r="S418" s="12"/>
      <c r="T418" s="12"/>
      <c r="U418" s="14"/>
    </row>
    <row r="419" spans="2:21">
      <c r="B419" s="13"/>
      <c r="C419" s="13"/>
      <c r="D419" s="47"/>
      <c r="E419" s="14"/>
      <c r="F419" s="14"/>
      <c r="G419" s="14"/>
      <c r="L419" s="14"/>
      <c r="M419" s="12"/>
      <c r="N419" s="12"/>
      <c r="O419" s="12"/>
      <c r="P419" s="12"/>
      <c r="Q419" s="12"/>
      <c r="R419" s="12"/>
      <c r="S419" s="12"/>
      <c r="T419" s="12"/>
      <c r="U419" s="14"/>
    </row>
    <row r="420" spans="2:21">
      <c r="B420" s="13"/>
      <c r="C420" s="13"/>
      <c r="D420" s="47"/>
      <c r="E420" s="14"/>
      <c r="F420" s="14"/>
      <c r="G420" s="14"/>
      <c r="L420" s="14"/>
      <c r="M420" s="12"/>
      <c r="N420" s="12"/>
      <c r="O420" s="12"/>
      <c r="P420" s="12"/>
      <c r="Q420" s="12"/>
      <c r="R420" s="12"/>
      <c r="S420" s="12"/>
      <c r="T420" s="12"/>
      <c r="U420" s="14"/>
    </row>
    <row r="421" spans="2:21">
      <c r="B421" s="13"/>
      <c r="C421" s="13"/>
      <c r="D421" s="47"/>
      <c r="E421" s="14"/>
      <c r="F421" s="14"/>
      <c r="G421" s="14"/>
      <c r="L421" s="14"/>
      <c r="M421" s="12"/>
      <c r="N421" s="12"/>
      <c r="O421" s="12"/>
      <c r="P421" s="12"/>
      <c r="Q421" s="12"/>
      <c r="R421" s="12"/>
      <c r="S421" s="12"/>
      <c r="T421" s="12"/>
      <c r="U421" s="14"/>
    </row>
    <row r="422" spans="2:21">
      <c r="B422" s="13"/>
      <c r="C422" s="13"/>
      <c r="D422" s="47"/>
      <c r="E422" s="14"/>
      <c r="F422" s="14"/>
      <c r="G422" s="14"/>
      <c r="L422" s="14"/>
      <c r="M422" s="12"/>
      <c r="N422" s="12"/>
      <c r="O422" s="12"/>
      <c r="P422" s="12"/>
      <c r="Q422" s="12"/>
      <c r="R422" s="12"/>
      <c r="S422" s="12"/>
      <c r="T422" s="12"/>
      <c r="U422" s="14"/>
    </row>
    <row r="423" spans="2:21">
      <c r="B423" s="13"/>
      <c r="C423" s="13"/>
      <c r="D423" s="47"/>
      <c r="E423" s="14"/>
      <c r="F423" s="14"/>
      <c r="G423" s="14"/>
      <c r="L423" s="14"/>
      <c r="M423" s="12"/>
      <c r="N423" s="12"/>
      <c r="O423" s="12"/>
      <c r="P423" s="12"/>
      <c r="Q423" s="12"/>
      <c r="R423" s="12"/>
      <c r="S423" s="12"/>
      <c r="T423" s="12"/>
      <c r="U423" s="14"/>
    </row>
    <row r="424" spans="2:21">
      <c r="B424" s="13"/>
      <c r="C424" s="13"/>
      <c r="D424" s="47"/>
      <c r="E424" s="14"/>
      <c r="F424" s="14"/>
      <c r="G424" s="14"/>
      <c r="L424" s="14"/>
      <c r="M424" s="12"/>
      <c r="N424" s="12"/>
      <c r="O424" s="12"/>
      <c r="P424" s="12"/>
      <c r="Q424" s="12"/>
      <c r="R424" s="12"/>
      <c r="S424" s="12"/>
      <c r="T424" s="12"/>
      <c r="U424" s="14"/>
    </row>
    <row r="425" spans="2:21">
      <c r="B425" s="13"/>
      <c r="C425" s="13"/>
      <c r="D425" s="47"/>
      <c r="E425" s="14"/>
      <c r="F425" s="14"/>
      <c r="G425" s="14"/>
      <c r="L425" s="14"/>
      <c r="M425" s="12"/>
      <c r="N425" s="12"/>
      <c r="O425" s="12"/>
      <c r="P425" s="12"/>
      <c r="Q425" s="12"/>
      <c r="R425" s="12"/>
      <c r="S425" s="12"/>
      <c r="T425" s="12"/>
      <c r="U425" s="14"/>
    </row>
    <row r="426" spans="2:21">
      <c r="B426" s="13"/>
      <c r="C426" s="13"/>
      <c r="D426" s="47"/>
      <c r="E426" s="14"/>
      <c r="F426" s="14"/>
      <c r="G426" s="14"/>
      <c r="L426" s="14"/>
      <c r="M426" s="12"/>
      <c r="N426" s="12"/>
      <c r="O426" s="12"/>
      <c r="P426" s="12"/>
      <c r="Q426" s="12"/>
      <c r="R426" s="12"/>
      <c r="S426" s="12"/>
      <c r="T426" s="12"/>
      <c r="U426" s="14"/>
    </row>
    <row r="427" spans="2:21">
      <c r="B427" s="13"/>
      <c r="C427" s="13"/>
      <c r="D427" s="47"/>
      <c r="E427" s="14"/>
      <c r="F427" s="14"/>
      <c r="G427" s="14"/>
      <c r="L427" s="14"/>
      <c r="M427" s="12"/>
      <c r="N427" s="12"/>
      <c r="O427" s="12"/>
      <c r="P427" s="12"/>
      <c r="Q427" s="12"/>
      <c r="R427" s="12"/>
      <c r="S427" s="12"/>
      <c r="T427" s="12"/>
      <c r="U427" s="14"/>
    </row>
    <row r="428" spans="2:21">
      <c r="B428" s="13"/>
      <c r="C428" s="13"/>
      <c r="D428" s="47"/>
      <c r="E428" s="14"/>
      <c r="F428" s="14"/>
      <c r="G428" s="14"/>
      <c r="L428" s="14"/>
      <c r="M428" s="12"/>
      <c r="N428" s="12"/>
      <c r="O428" s="12"/>
      <c r="P428" s="12"/>
      <c r="Q428" s="12"/>
      <c r="R428" s="12"/>
      <c r="S428" s="12"/>
      <c r="T428" s="12"/>
      <c r="U428" s="14"/>
    </row>
    <row r="429" spans="2:21">
      <c r="B429" s="13"/>
      <c r="C429" s="13"/>
      <c r="D429" s="47"/>
      <c r="E429" s="14"/>
      <c r="F429" s="14"/>
      <c r="G429" s="14"/>
      <c r="L429" s="14"/>
      <c r="M429" s="12"/>
      <c r="N429" s="12"/>
      <c r="O429" s="12"/>
      <c r="P429" s="12"/>
      <c r="Q429" s="12"/>
      <c r="R429" s="12"/>
      <c r="S429" s="12"/>
      <c r="T429" s="12"/>
      <c r="U429" s="14"/>
    </row>
    <row r="430" spans="2:21">
      <c r="B430" s="13"/>
      <c r="C430" s="13"/>
      <c r="D430" s="47"/>
      <c r="E430" s="14"/>
      <c r="F430" s="14"/>
      <c r="G430" s="14"/>
      <c r="L430" s="14"/>
      <c r="M430" s="12"/>
      <c r="N430" s="12"/>
      <c r="O430" s="12"/>
      <c r="P430" s="12"/>
      <c r="Q430" s="12"/>
      <c r="R430" s="12"/>
      <c r="S430" s="12"/>
      <c r="T430" s="12"/>
      <c r="U430" s="14"/>
    </row>
    <row r="431" spans="2:21">
      <c r="B431" s="13"/>
      <c r="C431" s="13"/>
      <c r="D431" s="47"/>
      <c r="E431" s="14"/>
      <c r="F431" s="14"/>
      <c r="G431" s="14"/>
      <c r="L431" s="14"/>
      <c r="M431" s="12"/>
      <c r="N431" s="12"/>
      <c r="O431" s="12"/>
      <c r="P431" s="12"/>
      <c r="Q431" s="12"/>
      <c r="R431" s="12"/>
      <c r="S431" s="12"/>
      <c r="T431" s="12"/>
      <c r="U431" s="14"/>
    </row>
    <row r="432" spans="2:21">
      <c r="B432" s="13"/>
      <c r="C432" s="13"/>
      <c r="D432" s="47"/>
      <c r="E432" s="15"/>
      <c r="F432" s="15"/>
      <c r="G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</row>
    <row r="433" spans="2:21">
      <c r="B433" s="13"/>
      <c r="C433" s="13"/>
      <c r="D433" s="47"/>
      <c r="E433" s="15"/>
      <c r="F433" s="15"/>
      <c r="G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</row>
    <row r="434" spans="2:21">
      <c r="B434" s="13"/>
      <c r="C434" s="13"/>
      <c r="D434" s="47"/>
      <c r="E434" s="15"/>
      <c r="F434" s="15"/>
      <c r="G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</row>
    <row r="435" spans="2:21">
      <c r="B435" s="13"/>
      <c r="C435" s="13"/>
      <c r="D435" s="47"/>
      <c r="E435" s="15"/>
      <c r="F435" s="15"/>
      <c r="G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</row>
    <row r="436" spans="2:21">
      <c r="B436" s="13"/>
      <c r="C436" s="13"/>
      <c r="D436" s="47"/>
      <c r="E436" s="15"/>
      <c r="F436" s="15"/>
      <c r="G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</row>
    <row r="437" spans="2:21">
      <c r="B437" s="13"/>
      <c r="C437" s="13"/>
      <c r="D437" s="47"/>
      <c r="E437" s="15"/>
      <c r="F437" s="15"/>
      <c r="G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</row>
    <row r="438" spans="2:21">
      <c r="B438" s="13"/>
      <c r="C438" s="13"/>
      <c r="D438" s="47"/>
      <c r="E438" s="15"/>
      <c r="F438" s="15"/>
      <c r="G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</row>
    <row r="439" spans="2:21">
      <c r="B439" s="13"/>
      <c r="C439" s="13"/>
      <c r="D439" s="47"/>
      <c r="E439" s="15"/>
      <c r="F439" s="15"/>
      <c r="G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</row>
    <row r="440" spans="2:21">
      <c r="B440" s="13"/>
      <c r="C440" s="13"/>
      <c r="D440" s="47"/>
      <c r="E440" s="15"/>
      <c r="F440" s="15"/>
      <c r="G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</row>
    <row r="441" spans="2:21">
      <c r="B441" s="13"/>
      <c r="C441" s="13"/>
      <c r="D441" s="47"/>
      <c r="E441" s="15"/>
      <c r="F441" s="15"/>
      <c r="G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</row>
    <row r="442" spans="2:21">
      <c r="B442" s="13"/>
      <c r="C442" s="13"/>
      <c r="D442" s="47"/>
      <c r="E442" s="15"/>
      <c r="F442" s="15"/>
      <c r="G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</row>
    <row r="443" spans="2:21">
      <c r="B443" s="13"/>
      <c r="C443" s="13"/>
      <c r="D443" s="47"/>
      <c r="E443" s="15"/>
      <c r="F443" s="15"/>
      <c r="G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</row>
    <row r="444" spans="2:21">
      <c r="B444" s="16"/>
      <c r="C444" s="16"/>
      <c r="D444" s="48"/>
      <c r="E444" s="15"/>
      <c r="F444" s="15"/>
      <c r="G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</row>
    <row r="445" spans="2:21">
      <c r="B445" s="16"/>
      <c r="C445" s="16"/>
      <c r="D445" s="48"/>
      <c r="E445" s="15"/>
      <c r="F445" s="15"/>
      <c r="G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</row>
    <row r="446" spans="2:21">
      <c r="B446" s="16"/>
      <c r="C446" s="16"/>
      <c r="D446" s="48"/>
      <c r="E446" s="15"/>
      <c r="F446" s="15"/>
      <c r="G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</row>
    <row r="447" spans="2:21">
      <c r="B447" s="16"/>
      <c r="C447" s="16"/>
      <c r="D447" s="48"/>
      <c r="E447" s="15"/>
      <c r="F447" s="15"/>
      <c r="G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</row>
    <row r="448" spans="2:21">
      <c r="B448" s="16"/>
      <c r="C448" s="16"/>
      <c r="D448" s="48"/>
      <c r="E448" s="15"/>
      <c r="F448" s="15"/>
      <c r="G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</row>
    <row r="449" spans="2:21">
      <c r="B449" s="16"/>
      <c r="C449" s="16"/>
      <c r="D449" s="48"/>
      <c r="E449" s="15"/>
      <c r="F449" s="15"/>
      <c r="G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</row>
    <row r="450" spans="2:21">
      <c r="B450" s="16"/>
      <c r="C450" s="16"/>
      <c r="D450" s="48"/>
      <c r="E450" s="15"/>
      <c r="F450" s="15"/>
      <c r="G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</row>
    <row r="451" spans="2:21">
      <c r="B451" s="16"/>
      <c r="C451" s="16"/>
      <c r="D451" s="48"/>
      <c r="E451" s="15"/>
      <c r="F451" s="15"/>
      <c r="G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</row>
    <row r="452" spans="2:21">
      <c r="B452" s="16"/>
      <c r="C452" s="16"/>
      <c r="D452" s="48"/>
      <c r="E452" s="15"/>
      <c r="F452" s="15"/>
      <c r="G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</row>
    <row r="453" spans="2:21">
      <c r="B453" s="16"/>
      <c r="C453" s="13"/>
      <c r="D453" s="47"/>
      <c r="E453" s="15"/>
      <c r="F453" s="15"/>
      <c r="G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</row>
    <row r="454" spans="2:21">
      <c r="B454" s="16"/>
      <c r="C454" s="13"/>
      <c r="D454" s="47"/>
      <c r="E454" s="15"/>
      <c r="F454" s="15"/>
      <c r="G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</row>
    <row r="455" spans="2:21">
      <c r="B455" s="16"/>
      <c r="C455" s="13"/>
      <c r="D455" s="47"/>
      <c r="E455" s="15"/>
      <c r="F455" s="15"/>
      <c r="G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</row>
    <row r="456" spans="2:21">
      <c r="B456" s="16"/>
      <c r="C456" s="13"/>
      <c r="D456" s="47"/>
      <c r="E456" s="15"/>
      <c r="F456" s="15"/>
      <c r="G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</row>
    <row r="457" spans="2:21">
      <c r="B457" s="16"/>
      <c r="C457" s="13"/>
      <c r="D457" s="47"/>
      <c r="E457" s="15"/>
      <c r="F457" s="15"/>
      <c r="G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</row>
    <row r="458" spans="2:21">
      <c r="B458" s="16"/>
      <c r="C458" s="13"/>
      <c r="D458" s="47"/>
      <c r="E458" s="15"/>
      <c r="F458" s="15"/>
      <c r="G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</row>
    <row r="459" spans="2:21">
      <c r="B459" s="16"/>
      <c r="C459" s="13"/>
      <c r="D459" s="47"/>
      <c r="E459" s="15"/>
      <c r="F459" s="15"/>
      <c r="G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</row>
    <row r="460" spans="2:21">
      <c r="B460" s="16"/>
      <c r="C460" s="13"/>
      <c r="D460" s="47"/>
      <c r="E460" s="15"/>
      <c r="F460" s="15"/>
      <c r="G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</row>
    <row r="461" spans="2:21">
      <c r="B461" s="13"/>
      <c r="C461" s="13"/>
      <c r="D461" s="47"/>
      <c r="E461" s="15"/>
      <c r="F461" s="15"/>
      <c r="G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</row>
    <row r="462" spans="2:21">
      <c r="B462" s="13"/>
      <c r="C462" s="13"/>
      <c r="D462" s="47"/>
      <c r="E462" s="15"/>
      <c r="F462" s="15"/>
      <c r="G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</row>
    <row r="463" spans="2:21">
      <c r="B463" s="13"/>
      <c r="C463" s="13"/>
      <c r="D463" s="47"/>
      <c r="E463" s="15"/>
      <c r="F463" s="15"/>
      <c r="G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</row>
    <row r="464" spans="2:21">
      <c r="B464" s="13"/>
      <c r="C464" s="13"/>
      <c r="D464" s="47"/>
      <c r="E464" s="15"/>
      <c r="F464" s="15"/>
      <c r="G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</row>
    <row r="465" spans="2:21">
      <c r="B465" s="13"/>
      <c r="C465" s="13"/>
      <c r="D465" s="47"/>
      <c r="E465" s="15"/>
      <c r="F465" s="15"/>
      <c r="G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</row>
    <row r="466" spans="2:21">
      <c r="B466" s="13"/>
      <c r="C466" s="13"/>
      <c r="D466" s="47"/>
      <c r="E466" s="15"/>
      <c r="F466" s="15"/>
      <c r="G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</row>
    <row r="467" spans="2:21">
      <c r="B467" s="13"/>
      <c r="C467" s="13"/>
      <c r="D467" s="47"/>
      <c r="E467" s="15"/>
      <c r="F467" s="15"/>
      <c r="G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</row>
    <row r="468" spans="2:21">
      <c r="B468" s="13"/>
      <c r="C468" s="13"/>
      <c r="D468" s="47"/>
      <c r="E468" s="15"/>
      <c r="F468" s="15"/>
      <c r="G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</row>
    <row r="469" spans="2:21">
      <c r="B469" s="13"/>
      <c r="C469" s="13"/>
      <c r="D469" s="47"/>
      <c r="E469" s="15"/>
      <c r="F469" s="15"/>
      <c r="G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</row>
    <row r="470" spans="2:21">
      <c r="B470" s="13"/>
      <c r="C470" s="13"/>
      <c r="D470" s="47"/>
      <c r="E470" s="15"/>
      <c r="F470" s="15"/>
      <c r="G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</row>
    <row r="471" spans="2:21">
      <c r="B471" s="13"/>
      <c r="C471" s="13"/>
      <c r="D471" s="47"/>
      <c r="E471" s="15"/>
      <c r="F471" s="15"/>
      <c r="G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</row>
    <row r="472" spans="2:21">
      <c r="B472" s="13"/>
      <c r="C472" s="13"/>
      <c r="D472" s="47"/>
      <c r="E472" s="15"/>
      <c r="F472" s="15"/>
      <c r="G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</row>
    <row r="473" spans="2:21">
      <c r="B473" s="13"/>
      <c r="C473" s="13"/>
      <c r="D473" s="47"/>
      <c r="E473" s="15"/>
      <c r="F473" s="15"/>
      <c r="G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</row>
    <row r="474" spans="2:21">
      <c r="B474" s="13"/>
      <c r="C474" s="13"/>
      <c r="D474" s="47"/>
      <c r="E474" s="15"/>
      <c r="F474" s="15"/>
      <c r="G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</row>
    <row r="475" spans="2:21">
      <c r="B475" s="13"/>
      <c r="C475" s="13"/>
      <c r="D475" s="47"/>
      <c r="E475" s="15"/>
      <c r="F475" s="15"/>
      <c r="G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</row>
    <row r="476" spans="2:21">
      <c r="B476" s="13"/>
      <c r="C476" s="13"/>
      <c r="D476" s="47"/>
      <c r="E476" s="15"/>
      <c r="F476" s="15"/>
      <c r="G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</row>
    <row r="477" spans="2:21">
      <c r="B477" s="17"/>
      <c r="C477" s="17"/>
      <c r="D477" s="49"/>
      <c r="E477" s="18"/>
      <c r="F477" s="18"/>
      <c r="G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2:21">
      <c r="B478" s="17"/>
      <c r="C478" s="17"/>
      <c r="D478" s="49"/>
      <c r="E478" s="18"/>
      <c r="F478" s="18"/>
      <c r="G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2:21">
      <c r="B479" s="17"/>
      <c r="C479" s="17"/>
      <c r="D479" s="49"/>
      <c r="E479" s="18"/>
      <c r="F479" s="18"/>
      <c r="G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2:21">
      <c r="B480" s="17"/>
      <c r="C480" s="17"/>
      <c r="D480" s="49"/>
      <c r="E480" s="18"/>
      <c r="F480" s="18"/>
      <c r="G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2:21">
      <c r="B481" s="17"/>
      <c r="C481" s="17"/>
      <c r="D481" s="49"/>
      <c r="E481" s="18"/>
      <c r="F481" s="18"/>
      <c r="G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2:21">
      <c r="B482" s="17"/>
      <c r="C482" s="17"/>
      <c r="D482" s="49"/>
      <c r="E482" s="18"/>
      <c r="F482" s="18"/>
      <c r="G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2:21">
      <c r="B483" s="17"/>
      <c r="C483" s="17"/>
      <c r="D483" s="49"/>
      <c r="E483" s="18"/>
      <c r="F483" s="18"/>
      <c r="G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2:21">
      <c r="B484" s="17"/>
      <c r="C484" s="17"/>
      <c r="D484" s="49"/>
      <c r="E484" s="18"/>
      <c r="F484" s="18"/>
      <c r="G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2:21">
      <c r="B485" s="17"/>
      <c r="C485" s="17"/>
      <c r="D485" s="49"/>
      <c r="E485" s="18"/>
      <c r="F485" s="18"/>
      <c r="G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2:21">
      <c r="B486" s="17"/>
      <c r="C486" s="17"/>
      <c r="D486" s="49"/>
      <c r="E486" s="18"/>
      <c r="F486" s="18"/>
      <c r="G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2:21">
      <c r="B487" s="17"/>
      <c r="C487" s="17"/>
      <c r="D487" s="49"/>
      <c r="E487" s="18"/>
      <c r="F487" s="18"/>
      <c r="G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2:21">
      <c r="B488" s="17"/>
      <c r="C488" s="17"/>
      <c r="D488" s="49"/>
      <c r="E488" s="18"/>
      <c r="F488" s="18"/>
      <c r="G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2:21">
      <c r="B489" s="17"/>
      <c r="C489" s="17"/>
      <c r="D489" s="49"/>
      <c r="E489" s="18"/>
      <c r="F489" s="18"/>
      <c r="G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2:21">
      <c r="B490" s="17"/>
      <c r="C490" s="17"/>
      <c r="D490" s="49"/>
      <c r="E490" s="18"/>
      <c r="F490" s="18"/>
      <c r="G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2:21">
      <c r="B491" s="17"/>
      <c r="C491" s="17"/>
      <c r="D491" s="49"/>
      <c r="E491" s="18"/>
      <c r="F491" s="18"/>
      <c r="G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2:21">
      <c r="B492" s="17"/>
      <c r="C492" s="17"/>
      <c r="D492" s="49"/>
      <c r="E492" s="18"/>
      <c r="F492" s="18"/>
      <c r="G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2:21">
      <c r="B493" s="17"/>
      <c r="C493" s="17"/>
      <c r="D493" s="49"/>
      <c r="E493" s="18"/>
      <c r="F493" s="18"/>
      <c r="G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2:21">
      <c r="B494" s="17"/>
      <c r="C494" s="17"/>
      <c r="D494" s="49"/>
      <c r="E494" s="18"/>
      <c r="F494" s="18"/>
      <c r="G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2:21">
      <c r="B495" s="17"/>
      <c r="C495" s="17"/>
      <c r="D495" s="49"/>
      <c r="E495" s="18"/>
      <c r="F495" s="18"/>
      <c r="G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2:21">
      <c r="B496" s="17"/>
      <c r="C496" s="17"/>
      <c r="D496" s="49"/>
      <c r="E496" s="18"/>
      <c r="F496" s="18"/>
      <c r="G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2:21">
      <c r="B497" s="17"/>
      <c r="C497" s="17"/>
      <c r="D497" s="49"/>
      <c r="E497" s="18"/>
      <c r="F497" s="18"/>
      <c r="G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2:21">
      <c r="B498" s="13"/>
      <c r="C498" s="13"/>
      <c r="D498" s="47"/>
      <c r="E498" s="15"/>
      <c r="F498" s="15"/>
      <c r="G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</row>
    <row r="499" spans="2:21">
      <c r="B499" s="13"/>
      <c r="C499" s="13"/>
      <c r="D499" s="47"/>
      <c r="E499" s="15"/>
      <c r="F499" s="15"/>
      <c r="G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</row>
    <row r="500" spans="2:21">
      <c r="B500" s="13"/>
      <c r="C500" s="13"/>
      <c r="D500" s="47"/>
      <c r="E500" s="15"/>
      <c r="F500" s="15"/>
      <c r="G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</row>
    <row r="501" spans="2:21">
      <c r="B501" s="13"/>
      <c r="C501" s="13"/>
      <c r="D501" s="47"/>
      <c r="E501" s="15"/>
      <c r="F501" s="15"/>
      <c r="G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</row>
    <row r="502" spans="2:21">
      <c r="B502" s="13"/>
      <c r="C502" s="13"/>
      <c r="D502" s="47"/>
      <c r="E502" s="15"/>
      <c r="F502" s="15"/>
      <c r="G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</row>
    <row r="503" spans="2:21">
      <c r="B503" s="13"/>
      <c r="C503" s="13"/>
      <c r="D503" s="47"/>
      <c r="E503" s="15"/>
      <c r="F503" s="15"/>
      <c r="G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</row>
    <row r="504" spans="2:21">
      <c r="B504" s="13"/>
      <c r="C504" s="13"/>
      <c r="D504" s="47"/>
      <c r="E504" s="15"/>
      <c r="F504" s="15"/>
      <c r="G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</row>
    <row r="505" spans="2:21">
      <c r="B505" s="13"/>
      <c r="C505" s="13"/>
      <c r="D505" s="47"/>
      <c r="E505" s="15"/>
      <c r="F505" s="15"/>
      <c r="G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</row>
    <row r="506" spans="2:21">
      <c r="B506" s="13"/>
      <c r="C506" s="13"/>
      <c r="D506" s="47"/>
      <c r="E506" s="15"/>
      <c r="F506" s="15"/>
      <c r="G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</row>
    <row r="507" spans="2:21">
      <c r="B507" s="13"/>
      <c r="C507" s="13"/>
      <c r="D507" s="47"/>
      <c r="E507" s="15"/>
      <c r="F507" s="15"/>
      <c r="G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</row>
    <row r="508" spans="2:21">
      <c r="B508" s="13"/>
      <c r="C508" s="13"/>
      <c r="D508" s="47"/>
      <c r="E508" s="15"/>
      <c r="F508" s="15"/>
      <c r="G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</row>
    <row r="509" spans="2:21">
      <c r="B509" s="13"/>
      <c r="C509" s="13"/>
      <c r="D509" s="47"/>
      <c r="E509" s="15"/>
      <c r="F509" s="15"/>
      <c r="G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</row>
    <row r="510" spans="2:21">
      <c r="B510" s="13"/>
      <c r="C510" s="13"/>
      <c r="D510" s="47"/>
      <c r="E510" s="15"/>
      <c r="F510" s="15"/>
      <c r="G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</row>
    <row r="511" spans="2:21">
      <c r="B511" s="13"/>
      <c r="C511" s="13"/>
      <c r="D511" s="47"/>
      <c r="E511" s="15"/>
      <c r="F511" s="15"/>
      <c r="G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</row>
    <row r="512" spans="2:21">
      <c r="B512" s="13"/>
      <c r="C512" s="13"/>
      <c r="D512" s="47"/>
      <c r="E512" s="15"/>
      <c r="F512" s="15"/>
      <c r="G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</row>
    <row r="513" spans="2:21">
      <c r="B513" s="13"/>
      <c r="C513" s="13"/>
      <c r="D513" s="47"/>
      <c r="E513" s="15"/>
      <c r="F513" s="15"/>
      <c r="G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</row>
    <row r="514" spans="2:21">
      <c r="B514" s="13"/>
      <c r="C514" s="13"/>
      <c r="D514" s="47"/>
      <c r="E514" s="15"/>
      <c r="F514" s="15"/>
      <c r="G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</row>
    <row r="515" spans="2:21">
      <c r="B515" s="13"/>
      <c r="C515" s="13"/>
      <c r="D515" s="47"/>
      <c r="E515" s="15"/>
      <c r="F515" s="15"/>
      <c r="G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</row>
    <row r="516" spans="2:21">
      <c r="B516" s="13"/>
      <c r="C516" s="13"/>
      <c r="D516" s="47"/>
      <c r="E516" s="15"/>
      <c r="F516" s="15"/>
      <c r="G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</row>
    <row r="517" spans="2:21">
      <c r="B517" s="13"/>
      <c r="C517" s="13"/>
      <c r="D517" s="47"/>
      <c r="E517" s="15"/>
      <c r="F517" s="15"/>
      <c r="G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</row>
    <row r="518" spans="2:21">
      <c r="B518" s="13"/>
      <c r="C518" s="13"/>
      <c r="D518" s="47"/>
      <c r="E518" s="15"/>
      <c r="F518" s="15"/>
      <c r="G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</row>
    <row r="519" spans="2:21">
      <c r="B519" s="13"/>
      <c r="C519" s="13"/>
      <c r="D519" s="47"/>
      <c r="E519" s="15"/>
      <c r="F519" s="15"/>
      <c r="G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</row>
    <row r="520" spans="2:21">
      <c r="B520" s="13"/>
      <c r="C520" s="13"/>
      <c r="D520" s="47"/>
      <c r="E520" s="15"/>
      <c r="F520" s="15"/>
      <c r="G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</row>
    <row r="521" spans="2:21">
      <c r="B521" s="13"/>
      <c r="C521" s="13"/>
      <c r="D521" s="47"/>
      <c r="E521" s="15"/>
      <c r="F521" s="15"/>
      <c r="G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</row>
    <row r="522" spans="2:21">
      <c r="B522" s="13"/>
      <c r="C522" s="13"/>
      <c r="D522" s="47"/>
      <c r="E522" s="15"/>
      <c r="F522" s="15"/>
      <c r="G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</row>
    <row r="523" spans="2:21">
      <c r="B523" s="13"/>
      <c r="C523" s="13"/>
      <c r="D523" s="47"/>
      <c r="E523" s="15"/>
      <c r="F523" s="15"/>
      <c r="G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</row>
    <row r="524" spans="2:21">
      <c r="B524" s="13"/>
      <c r="C524" s="13"/>
      <c r="D524" s="47"/>
      <c r="E524" s="15"/>
      <c r="F524" s="15"/>
      <c r="G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</row>
    <row r="525" spans="2:21">
      <c r="B525" s="13"/>
      <c r="C525" s="13"/>
      <c r="D525" s="47"/>
      <c r="E525" s="15"/>
      <c r="F525" s="15"/>
      <c r="G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</row>
    <row r="526" spans="2:21">
      <c r="B526" s="13"/>
      <c r="C526" s="13"/>
      <c r="D526" s="47"/>
      <c r="E526" s="15"/>
      <c r="F526" s="15"/>
      <c r="G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</row>
    <row r="527" spans="2:21">
      <c r="B527" s="13"/>
      <c r="C527" s="13"/>
      <c r="D527" s="47"/>
      <c r="E527" s="15"/>
      <c r="F527" s="15"/>
      <c r="G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</row>
    <row r="528" spans="2:21">
      <c r="B528" s="13"/>
      <c r="C528" s="13"/>
      <c r="D528" s="47"/>
      <c r="E528" s="15"/>
      <c r="F528" s="15"/>
      <c r="G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</row>
    <row r="529" spans="2:21">
      <c r="B529" s="13"/>
      <c r="C529" s="13"/>
      <c r="D529" s="47"/>
      <c r="E529" s="15"/>
      <c r="F529" s="15"/>
      <c r="G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</row>
    <row r="530" spans="2:21">
      <c r="B530" s="13"/>
      <c r="C530" s="13"/>
      <c r="D530" s="47"/>
      <c r="E530" s="15"/>
      <c r="F530" s="15"/>
      <c r="G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</row>
    <row r="531" spans="2:21">
      <c r="B531" s="13"/>
      <c r="C531" s="13"/>
      <c r="D531" s="47"/>
      <c r="E531" s="15"/>
      <c r="F531" s="15"/>
      <c r="G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</row>
    <row r="532" spans="2:21">
      <c r="B532" s="13"/>
      <c r="C532" s="13"/>
      <c r="D532" s="47"/>
      <c r="E532" s="15"/>
      <c r="F532" s="15"/>
      <c r="G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</row>
    <row r="533" spans="2:21">
      <c r="B533" s="13"/>
      <c r="C533" s="13"/>
      <c r="D533" s="47"/>
      <c r="E533" s="15"/>
      <c r="F533" s="15"/>
      <c r="G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</row>
    <row r="534" spans="2:21">
      <c r="B534" s="13"/>
      <c r="C534" s="13"/>
      <c r="D534" s="47"/>
      <c r="E534" s="15"/>
      <c r="F534" s="15"/>
      <c r="G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</row>
    <row r="535" spans="2:21">
      <c r="B535" s="13"/>
      <c r="C535" s="13"/>
      <c r="D535" s="47"/>
      <c r="E535" s="15"/>
      <c r="F535" s="15"/>
      <c r="G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</row>
    <row r="536" spans="2:21">
      <c r="B536" s="13"/>
      <c r="C536" s="13"/>
      <c r="D536" s="47"/>
      <c r="E536" s="15"/>
      <c r="F536" s="15"/>
      <c r="G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</row>
    <row r="537" spans="2:21">
      <c r="B537" s="13"/>
      <c r="C537" s="13"/>
      <c r="D537" s="47"/>
      <c r="E537" s="15"/>
      <c r="F537" s="15"/>
      <c r="G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</row>
    <row r="538" spans="2:21">
      <c r="B538" s="13"/>
      <c r="C538" s="13"/>
      <c r="D538" s="47"/>
      <c r="E538" s="15"/>
      <c r="F538" s="15"/>
      <c r="G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</row>
    <row r="539" spans="2:21">
      <c r="B539" s="13"/>
      <c r="C539" s="13"/>
      <c r="D539" s="47"/>
      <c r="E539" s="15"/>
      <c r="F539" s="15"/>
      <c r="G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</row>
    <row r="540" spans="2:21">
      <c r="B540" s="13"/>
      <c r="C540" s="13"/>
      <c r="D540" s="47"/>
      <c r="E540" s="15"/>
      <c r="F540" s="15"/>
      <c r="G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</row>
    <row r="541" spans="2:21">
      <c r="B541" s="13"/>
      <c r="C541" s="13"/>
      <c r="D541" s="47"/>
      <c r="E541" s="15"/>
      <c r="F541" s="15"/>
      <c r="G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</row>
    <row r="542" spans="2:21">
      <c r="B542" s="13"/>
      <c r="C542" s="13"/>
      <c r="D542" s="47"/>
      <c r="E542" s="15"/>
      <c r="F542" s="15"/>
      <c r="G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</row>
    <row r="543" spans="2:21">
      <c r="B543" s="13"/>
      <c r="C543" s="13"/>
      <c r="D543" s="47"/>
      <c r="E543" s="15"/>
      <c r="F543" s="15"/>
      <c r="G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</row>
    <row r="544" spans="2:21">
      <c r="B544" s="13"/>
      <c r="C544" s="13"/>
      <c r="D544" s="47"/>
      <c r="E544" s="15"/>
      <c r="F544" s="15"/>
      <c r="G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</row>
    <row r="545" spans="2:21">
      <c r="B545" s="13"/>
      <c r="C545" s="13"/>
      <c r="D545" s="47"/>
      <c r="E545" s="15"/>
      <c r="F545" s="15"/>
      <c r="G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</row>
    <row r="546" spans="2:21">
      <c r="B546" s="13"/>
      <c r="C546" s="13"/>
      <c r="D546" s="47"/>
      <c r="E546" s="15"/>
      <c r="F546" s="15"/>
      <c r="G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</row>
    <row r="547" spans="2:21">
      <c r="B547" s="13"/>
      <c r="C547" s="13"/>
      <c r="D547" s="47"/>
      <c r="E547" s="15"/>
      <c r="F547" s="15"/>
      <c r="G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</row>
    <row r="548" spans="2:21">
      <c r="B548" s="13"/>
      <c r="C548" s="13"/>
      <c r="D548" s="47"/>
      <c r="E548" s="15"/>
      <c r="F548" s="15"/>
      <c r="G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</row>
    <row r="549" spans="2:21">
      <c r="B549" s="13"/>
      <c r="C549" s="13"/>
      <c r="D549" s="47"/>
      <c r="E549" s="15"/>
      <c r="F549" s="15"/>
      <c r="G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</row>
    <row r="550" spans="2:21">
      <c r="B550" s="13"/>
      <c r="C550" s="13"/>
      <c r="D550" s="47"/>
      <c r="E550" s="15"/>
      <c r="F550" s="15"/>
      <c r="G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</row>
    <row r="551" spans="2:21">
      <c r="B551" s="13"/>
      <c r="C551" s="13"/>
      <c r="D551" s="47"/>
      <c r="E551" s="15"/>
      <c r="F551" s="15"/>
      <c r="G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</row>
    <row r="552" spans="2:21">
      <c r="B552" s="13"/>
      <c r="C552" s="13"/>
      <c r="D552" s="47"/>
      <c r="E552" s="15"/>
      <c r="F552" s="15"/>
      <c r="G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</row>
    <row r="553" spans="2:21">
      <c r="B553" s="13"/>
      <c r="C553" s="13"/>
      <c r="D553" s="47"/>
      <c r="E553" s="15"/>
      <c r="F553" s="15"/>
      <c r="G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</row>
    <row r="554" spans="2:21">
      <c r="B554" s="13"/>
      <c r="C554" s="13"/>
      <c r="D554" s="47"/>
      <c r="E554" s="15"/>
      <c r="F554" s="15"/>
      <c r="G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</row>
    <row r="555" spans="2:21">
      <c r="B555" s="13"/>
      <c r="C555" s="13"/>
      <c r="D555" s="47"/>
      <c r="E555" s="15"/>
      <c r="F555" s="15"/>
      <c r="G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</row>
    <row r="556" spans="2:21">
      <c r="B556" s="13"/>
      <c r="C556" s="13"/>
      <c r="D556" s="47"/>
      <c r="E556" s="15"/>
      <c r="F556" s="15"/>
      <c r="G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</row>
    <row r="557" spans="2:21">
      <c r="B557" s="13"/>
      <c r="C557" s="13"/>
      <c r="D557" s="47"/>
      <c r="E557" s="15"/>
      <c r="F557" s="15"/>
      <c r="G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</row>
    <row r="558" spans="2:21">
      <c r="B558" s="13"/>
      <c r="C558" s="13"/>
      <c r="D558" s="47"/>
      <c r="E558" s="15"/>
      <c r="F558" s="15"/>
      <c r="G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</row>
    <row r="559" spans="2:21">
      <c r="B559" s="13"/>
      <c r="C559" s="13"/>
      <c r="D559" s="47"/>
      <c r="E559" s="15"/>
      <c r="F559" s="15"/>
      <c r="G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</row>
    <row r="560" spans="2:21">
      <c r="B560" s="13"/>
      <c r="C560" s="13"/>
      <c r="D560" s="47"/>
      <c r="E560" s="15"/>
      <c r="F560" s="15"/>
      <c r="G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</row>
    <row r="561" spans="2:21">
      <c r="B561" s="13"/>
      <c r="C561" s="13"/>
      <c r="D561" s="47"/>
      <c r="E561" s="15"/>
      <c r="F561" s="15"/>
      <c r="G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</row>
    <row r="562" spans="2:21">
      <c r="B562" s="13"/>
      <c r="C562" s="13"/>
      <c r="D562" s="47"/>
      <c r="E562" s="15"/>
      <c r="F562" s="15"/>
      <c r="G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</row>
    <row r="563" spans="2:21">
      <c r="B563" s="13"/>
      <c r="C563" s="13"/>
      <c r="D563" s="47"/>
      <c r="E563" s="15"/>
      <c r="F563" s="15"/>
      <c r="G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</row>
    <row r="564" spans="2:21">
      <c r="B564" s="13"/>
      <c r="C564" s="13"/>
      <c r="D564" s="47"/>
      <c r="E564" s="15"/>
      <c r="F564" s="15"/>
      <c r="G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</row>
    <row r="565" spans="2:21">
      <c r="B565" s="13"/>
      <c r="C565" s="13"/>
      <c r="D565" s="47"/>
      <c r="E565" s="15"/>
      <c r="F565" s="15"/>
      <c r="G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</row>
    <row r="566" spans="2:21">
      <c r="B566" s="13"/>
      <c r="C566" s="13"/>
      <c r="D566" s="47"/>
      <c r="E566" s="15"/>
      <c r="F566" s="15"/>
      <c r="G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</row>
    <row r="567" spans="2:21">
      <c r="B567" s="13"/>
      <c r="C567" s="13"/>
      <c r="D567" s="47"/>
      <c r="E567" s="15"/>
      <c r="F567" s="15"/>
      <c r="G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</row>
    <row r="568" spans="2:21">
      <c r="B568" s="13"/>
      <c r="C568" s="13"/>
      <c r="D568" s="47"/>
      <c r="E568" s="15"/>
      <c r="F568" s="15"/>
      <c r="G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</row>
    <row r="569" spans="2:21">
      <c r="B569" s="13"/>
      <c r="C569" s="13"/>
      <c r="D569" s="47"/>
      <c r="E569" s="15"/>
      <c r="F569" s="15"/>
      <c r="G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</row>
    <row r="570" spans="2:21">
      <c r="B570" s="13"/>
      <c r="C570" s="13"/>
      <c r="D570" s="47"/>
      <c r="E570" s="15"/>
      <c r="F570" s="15"/>
      <c r="G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</row>
    <row r="571" spans="2:21">
      <c r="B571" s="13"/>
      <c r="C571" s="13"/>
      <c r="D571" s="47"/>
      <c r="E571" s="15"/>
      <c r="F571" s="15"/>
      <c r="G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</row>
    <row r="572" spans="2:21">
      <c r="B572" s="13"/>
      <c r="C572" s="13"/>
      <c r="D572" s="47"/>
      <c r="E572" s="15"/>
      <c r="F572" s="15"/>
      <c r="G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</row>
    <row r="573" spans="2:21">
      <c r="B573" s="13"/>
      <c r="C573" s="13"/>
      <c r="D573" s="47"/>
      <c r="E573" s="15"/>
      <c r="F573" s="15"/>
      <c r="G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</row>
    <row r="574" spans="2:21">
      <c r="B574" s="13"/>
      <c r="C574" s="13"/>
      <c r="D574" s="47"/>
      <c r="E574" s="15"/>
      <c r="F574" s="15"/>
      <c r="G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</row>
    <row r="575" spans="2:21">
      <c r="B575" s="13"/>
      <c r="C575" s="13"/>
      <c r="D575" s="47"/>
      <c r="E575" s="15"/>
      <c r="F575" s="15"/>
      <c r="G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</row>
    <row r="576" spans="2:21">
      <c r="B576" s="13"/>
      <c r="C576" s="13"/>
      <c r="D576" s="47"/>
      <c r="E576" s="15"/>
      <c r="F576" s="15"/>
      <c r="G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</row>
    <row r="577" spans="2:21">
      <c r="B577" s="13"/>
      <c r="C577" s="13"/>
      <c r="D577" s="47"/>
      <c r="E577" s="15"/>
      <c r="F577" s="15"/>
      <c r="G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</row>
    <row r="578" spans="2:21">
      <c r="B578" s="13"/>
      <c r="C578" s="13"/>
      <c r="D578" s="47"/>
      <c r="E578" s="15"/>
      <c r="F578" s="15"/>
      <c r="G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</row>
    <row r="579" spans="2:21">
      <c r="B579" s="13"/>
      <c r="C579" s="13"/>
      <c r="D579" s="47"/>
      <c r="E579" s="15"/>
      <c r="F579" s="15"/>
      <c r="G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</row>
    <row r="580" spans="2:21">
      <c r="B580" s="13"/>
      <c r="C580" s="13"/>
      <c r="D580" s="47"/>
      <c r="E580" s="15"/>
      <c r="F580" s="15"/>
      <c r="G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</row>
    <row r="581" spans="2:21">
      <c r="B581" s="13"/>
      <c r="C581" s="13"/>
      <c r="D581" s="47"/>
      <c r="E581" s="15"/>
      <c r="F581" s="15"/>
      <c r="G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</row>
    <row r="582" spans="2:21">
      <c r="B582" s="13"/>
      <c r="C582" s="13"/>
      <c r="D582" s="47"/>
      <c r="E582" s="15"/>
      <c r="F582" s="15"/>
      <c r="G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</row>
    <row r="583" spans="2:21">
      <c r="B583" s="13"/>
      <c r="C583" s="13"/>
      <c r="D583" s="47"/>
      <c r="E583" s="15"/>
      <c r="F583" s="15"/>
      <c r="G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</row>
    <row r="584" spans="2:21">
      <c r="B584" s="13"/>
      <c r="C584" s="13"/>
      <c r="D584" s="47"/>
      <c r="E584" s="15"/>
      <c r="F584" s="15"/>
      <c r="G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</row>
    <row r="585" spans="2:21">
      <c r="B585" s="13"/>
      <c r="C585" s="13"/>
      <c r="D585" s="47"/>
      <c r="E585" s="15"/>
      <c r="F585" s="15"/>
      <c r="G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</row>
    <row r="586" spans="2:21">
      <c r="B586" s="13"/>
      <c r="C586" s="13"/>
      <c r="D586" s="47"/>
      <c r="E586" s="15"/>
      <c r="F586" s="15"/>
      <c r="G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</row>
    <row r="587" spans="2:21">
      <c r="B587" s="13"/>
      <c r="C587" s="13"/>
      <c r="D587" s="47"/>
      <c r="E587" s="15"/>
      <c r="F587" s="15"/>
      <c r="G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</row>
    <row r="588" spans="2:21">
      <c r="B588" s="13"/>
      <c r="C588" s="13"/>
      <c r="D588" s="47"/>
      <c r="E588" s="15"/>
      <c r="F588" s="15"/>
      <c r="G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</row>
    <row r="589" spans="2:21">
      <c r="B589" s="13"/>
      <c r="C589" s="13"/>
      <c r="D589" s="47"/>
      <c r="E589" s="15"/>
      <c r="F589" s="15"/>
      <c r="G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</row>
    <row r="590" spans="2:21">
      <c r="B590" s="13"/>
      <c r="C590" s="13"/>
      <c r="D590" s="47"/>
      <c r="E590" s="15"/>
      <c r="F590" s="15"/>
      <c r="G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</row>
    <row r="591" spans="2:21">
      <c r="B591" s="13"/>
      <c r="C591" s="13"/>
      <c r="D591" s="47"/>
      <c r="E591" s="15"/>
      <c r="F591" s="15"/>
      <c r="G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</row>
    <row r="592" spans="2:21">
      <c r="B592" s="13"/>
      <c r="C592" s="13"/>
      <c r="D592" s="47"/>
      <c r="E592" s="15"/>
      <c r="F592" s="15"/>
      <c r="G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</row>
    <row r="593" spans="2:21">
      <c r="B593" s="13"/>
      <c r="C593" s="13"/>
      <c r="D593" s="47"/>
      <c r="E593" s="15"/>
      <c r="F593" s="15"/>
      <c r="G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</row>
    <row r="594" spans="2:21">
      <c r="B594" s="13"/>
      <c r="C594" s="13"/>
      <c r="D594" s="47"/>
      <c r="E594" s="15"/>
      <c r="F594" s="15"/>
      <c r="G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</row>
    <row r="595" spans="2:21">
      <c r="B595" s="13"/>
      <c r="C595" s="13"/>
      <c r="D595" s="47"/>
      <c r="E595" s="15"/>
      <c r="F595" s="15"/>
      <c r="G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</row>
    <row r="596" spans="2:21">
      <c r="B596" s="13"/>
      <c r="C596" s="13"/>
      <c r="D596" s="47"/>
      <c r="E596" s="15"/>
      <c r="F596" s="15"/>
      <c r="G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</row>
    <row r="597" spans="2:21">
      <c r="B597" s="13"/>
      <c r="C597" s="13"/>
      <c r="D597" s="47"/>
      <c r="E597" s="15"/>
      <c r="F597" s="15"/>
      <c r="G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</row>
    <row r="598" spans="2:21">
      <c r="B598" s="13"/>
      <c r="C598" s="13"/>
      <c r="D598" s="47"/>
      <c r="E598" s="15"/>
      <c r="F598" s="15"/>
      <c r="G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</row>
    <row r="599" spans="2:21">
      <c r="B599" s="13"/>
      <c r="C599" s="13"/>
      <c r="D599" s="47"/>
      <c r="E599" s="15"/>
      <c r="F599" s="15"/>
      <c r="G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</row>
    <row r="600" spans="2:21">
      <c r="B600" s="13"/>
      <c r="C600" s="13"/>
      <c r="D600" s="47"/>
      <c r="E600" s="15"/>
      <c r="F600" s="15"/>
      <c r="G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</row>
    <row r="601" spans="2:21">
      <c r="B601" s="13"/>
      <c r="C601" s="13"/>
      <c r="D601" s="47"/>
      <c r="E601" s="15"/>
      <c r="F601" s="15"/>
      <c r="G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</row>
    <row r="602" spans="2:21">
      <c r="B602" s="13"/>
      <c r="C602" s="13"/>
      <c r="D602" s="47"/>
      <c r="E602" s="15"/>
      <c r="F602" s="15"/>
      <c r="G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</row>
    <row r="603" spans="2:21">
      <c r="B603" s="13"/>
      <c r="C603" s="13"/>
      <c r="D603" s="47"/>
      <c r="E603" s="15"/>
      <c r="F603" s="15"/>
      <c r="G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</row>
    <row r="604" spans="2:21">
      <c r="B604" s="16"/>
      <c r="C604" s="16"/>
      <c r="D604" s="48"/>
      <c r="E604" s="15"/>
      <c r="F604" s="15"/>
      <c r="G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</row>
    <row r="605" spans="2:21">
      <c r="B605" s="16"/>
      <c r="C605" s="16"/>
      <c r="D605" s="48"/>
      <c r="E605" s="15"/>
      <c r="F605" s="15"/>
      <c r="G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</row>
    <row r="606" spans="2:21">
      <c r="B606" s="16"/>
      <c r="C606" s="13"/>
      <c r="D606" s="47"/>
      <c r="E606" s="15"/>
      <c r="F606" s="15"/>
      <c r="G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</row>
    <row r="607" spans="2:21">
      <c r="B607" s="16"/>
      <c r="C607" s="13"/>
      <c r="D607" s="47"/>
      <c r="E607" s="15"/>
      <c r="F607" s="15"/>
      <c r="G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</row>
    <row r="608" spans="2:21">
      <c r="B608" s="16"/>
      <c r="C608" s="13"/>
      <c r="D608" s="47"/>
      <c r="E608" s="15"/>
      <c r="F608" s="15"/>
      <c r="G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</row>
    <row r="609" spans="2:21">
      <c r="B609" s="16"/>
      <c r="C609" s="13"/>
      <c r="D609" s="47"/>
      <c r="E609" s="15"/>
      <c r="F609" s="15"/>
      <c r="G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</row>
    <row r="610" spans="2:21">
      <c r="B610" s="16"/>
      <c r="C610" s="13"/>
      <c r="D610" s="47"/>
      <c r="E610" s="15"/>
      <c r="F610" s="15"/>
      <c r="G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</row>
    <row r="611" spans="2:21">
      <c r="B611" s="16"/>
      <c r="C611" s="13"/>
      <c r="D611" s="47"/>
      <c r="E611" s="15"/>
      <c r="F611" s="15"/>
      <c r="G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</row>
    <row r="612" spans="2:21">
      <c r="B612" s="16"/>
      <c r="C612" s="13"/>
      <c r="D612" s="47"/>
      <c r="E612" s="15"/>
      <c r="F612" s="15"/>
      <c r="G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</row>
    <row r="613" spans="2:21">
      <c r="B613" s="16"/>
      <c r="C613" s="13"/>
      <c r="D613" s="47"/>
      <c r="E613" s="15"/>
      <c r="F613" s="15"/>
      <c r="G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</row>
    <row r="614" spans="2:21">
      <c r="B614" s="16"/>
      <c r="C614" s="13"/>
      <c r="D614" s="47"/>
      <c r="E614" s="15"/>
      <c r="F614" s="15"/>
      <c r="G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</row>
    <row r="615" spans="2:21">
      <c r="B615" s="16"/>
      <c r="C615" s="13"/>
      <c r="D615" s="47"/>
      <c r="E615" s="15"/>
      <c r="F615" s="15"/>
      <c r="G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</row>
    <row r="616" spans="2:21">
      <c r="B616" s="16"/>
      <c r="C616" s="13"/>
      <c r="D616" s="47"/>
      <c r="E616" s="15"/>
      <c r="F616" s="15"/>
      <c r="G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</row>
    <row r="617" spans="2:21">
      <c r="B617" s="16"/>
      <c r="C617" s="13"/>
      <c r="D617" s="47"/>
      <c r="E617" s="15"/>
      <c r="F617" s="15"/>
      <c r="G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</row>
    <row r="618" spans="2:21">
      <c r="B618" s="16"/>
      <c r="C618" s="13"/>
      <c r="D618" s="47"/>
      <c r="E618" s="15"/>
      <c r="F618" s="15"/>
      <c r="G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</row>
    <row r="619" spans="2:21">
      <c r="B619" s="16"/>
      <c r="C619" s="13"/>
      <c r="D619" s="47"/>
      <c r="E619" s="15"/>
      <c r="F619" s="15"/>
      <c r="G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</row>
    <row r="620" spans="2:21">
      <c r="B620" s="13"/>
      <c r="C620" s="13"/>
      <c r="D620" s="47"/>
      <c r="E620" s="15"/>
      <c r="F620" s="15"/>
      <c r="G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</row>
    <row r="621" spans="2:21">
      <c r="B621" s="13"/>
      <c r="C621" s="13"/>
      <c r="D621" s="47"/>
      <c r="E621" s="15"/>
      <c r="F621" s="15"/>
      <c r="G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</row>
    <row r="622" spans="2:21">
      <c r="B622" s="13"/>
      <c r="C622" s="13"/>
      <c r="D622" s="47"/>
      <c r="E622" s="15"/>
      <c r="F622" s="15"/>
      <c r="G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</row>
    <row r="623" spans="2:21">
      <c r="B623" s="13"/>
      <c r="C623" s="13"/>
      <c r="D623" s="47"/>
      <c r="E623" s="15"/>
      <c r="F623" s="15"/>
      <c r="G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</row>
    <row r="624" spans="2:21">
      <c r="B624" s="13"/>
      <c r="C624" s="13"/>
      <c r="D624" s="47"/>
      <c r="E624" s="15"/>
      <c r="F624" s="15"/>
      <c r="G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</row>
    <row r="625" spans="2:21">
      <c r="B625" s="13"/>
      <c r="C625" s="13"/>
      <c r="D625" s="47"/>
      <c r="E625" s="15"/>
      <c r="F625" s="15"/>
      <c r="G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</row>
    <row r="626" spans="2:21">
      <c r="B626" s="13"/>
      <c r="C626" s="13"/>
      <c r="D626" s="47"/>
      <c r="E626" s="15"/>
      <c r="F626" s="15"/>
      <c r="G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</row>
    <row r="627" spans="2:21">
      <c r="B627" s="13"/>
      <c r="C627" s="13"/>
      <c r="D627" s="47"/>
      <c r="E627" s="15"/>
      <c r="F627" s="15"/>
      <c r="G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</row>
    <row r="628" spans="2:21">
      <c r="B628" s="13"/>
      <c r="C628" s="13"/>
      <c r="D628" s="47"/>
      <c r="E628" s="15"/>
      <c r="F628" s="15"/>
      <c r="G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</row>
    <row r="629" spans="2:21">
      <c r="B629" s="13"/>
      <c r="C629" s="13"/>
      <c r="D629" s="47"/>
      <c r="E629" s="15"/>
      <c r="F629" s="15"/>
      <c r="G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</row>
    <row r="630" spans="2:21">
      <c r="B630" s="13"/>
      <c r="C630" s="13"/>
      <c r="D630" s="47"/>
      <c r="E630" s="15"/>
      <c r="F630" s="15"/>
      <c r="G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</row>
    <row r="631" spans="2:21">
      <c r="B631" s="13"/>
      <c r="C631" s="13"/>
      <c r="D631" s="47"/>
      <c r="E631" s="15"/>
      <c r="F631" s="15"/>
      <c r="G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</row>
    <row r="632" spans="2:21">
      <c r="B632" s="13"/>
      <c r="C632" s="13"/>
      <c r="D632" s="47"/>
      <c r="E632" s="15"/>
      <c r="F632" s="15"/>
      <c r="G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</row>
    <row r="633" spans="2:21">
      <c r="B633" s="13"/>
      <c r="C633" s="13"/>
      <c r="D633" s="47"/>
      <c r="E633" s="15"/>
      <c r="F633" s="15"/>
      <c r="G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</row>
    <row r="634" spans="2:21">
      <c r="B634" s="13"/>
      <c r="C634" s="16"/>
      <c r="D634" s="48"/>
      <c r="E634" s="15"/>
      <c r="F634" s="15"/>
      <c r="G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</row>
    <row r="635" spans="2:21">
      <c r="B635" s="13"/>
      <c r="C635" s="13"/>
      <c r="D635" s="47"/>
      <c r="E635" s="15"/>
      <c r="F635" s="15"/>
      <c r="G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</row>
    <row r="636" spans="2:21">
      <c r="B636" s="13"/>
      <c r="C636" s="13"/>
      <c r="D636" s="47"/>
      <c r="E636" s="15"/>
      <c r="F636" s="15"/>
      <c r="G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</row>
    <row r="637" spans="2:21">
      <c r="B637" s="13"/>
      <c r="C637" s="13"/>
      <c r="D637" s="47"/>
      <c r="E637" s="15"/>
      <c r="F637" s="15"/>
      <c r="G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</row>
    <row r="638" spans="2:21">
      <c r="B638" s="13"/>
      <c r="C638" s="13"/>
      <c r="D638" s="47"/>
      <c r="E638" s="15"/>
      <c r="F638" s="15"/>
      <c r="G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</row>
    <row r="639" spans="2:21">
      <c r="B639" s="13"/>
      <c r="C639" s="13"/>
      <c r="D639" s="47"/>
      <c r="E639" s="15"/>
      <c r="F639" s="15"/>
      <c r="G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</row>
    <row r="640" spans="2:21">
      <c r="B640" s="13"/>
      <c r="C640" s="13"/>
      <c r="D640" s="47"/>
      <c r="E640" s="15"/>
      <c r="F640" s="15"/>
      <c r="G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</row>
    <row r="641" spans="2:21">
      <c r="B641" s="13"/>
      <c r="C641" s="13"/>
      <c r="D641" s="47"/>
      <c r="E641" s="15"/>
      <c r="F641" s="15"/>
      <c r="G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</row>
    <row r="642" spans="2:21">
      <c r="B642" s="13"/>
      <c r="C642" s="13"/>
      <c r="D642" s="47"/>
      <c r="E642" s="15"/>
      <c r="F642" s="15"/>
      <c r="G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</row>
    <row r="643" spans="2:21">
      <c r="B643" s="13"/>
      <c r="C643" s="13"/>
      <c r="D643" s="47"/>
      <c r="E643" s="15"/>
      <c r="F643" s="15"/>
      <c r="G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</row>
    <row r="644" spans="2:21">
      <c r="B644" s="13"/>
      <c r="C644" s="13"/>
      <c r="D644" s="47"/>
      <c r="E644" s="15"/>
      <c r="F644" s="15"/>
      <c r="G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</row>
    <row r="645" spans="2:21">
      <c r="B645" s="13"/>
      <c r="C645" s="13"/>
      <c r="D645" s="47"/>
      <c r="E645" s="15"/>
      <c r="F645" s="15"/>
      <c r="G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</row>
    <row r="646" spans="2:21">
      <c r="B646" s="13"/>
      <c r="C646" s="13"/>
      <c r="D646" s="47"/>
      <c r="E646" s="15"/>
      <c r="F646" s="15"/>
      <c r="G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</row>
    <row r="647" spans="2:21">
      <c r="B647" s="13"/>
      <c r="C647" s="13"/>
      <c r="D647" s="47"/>
      <c r="E647" s="15"/>
      <c r="F647" s="15"/>
      <c r="G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</row>
    <row r="648" spans="2:21">
      <c r="B648" s="13"/>
      <c r="C648" s="13"/>
      <c r="D648" s="47"/>
      <c r="E648" s="15"/>
      <c r="F648" s="15"/>
      <c r="G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</row>
    <row r="649" spans="2:21">
      <c r="B649" s="13"/>
      <c r="C649" s="13"/>
      <c r="D649" s="47"/>
      <c r="E649" s="15"/>
      <c r="F649" s="15"/>
      <c r="G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</row>
    <row r="650" spans="2:21">
      <c r="B650" s="13"/>
      <c r="C650" s="13"/>
      <c r="D650" s="47"/>
      <c r="E650" s="15"/>
      <c r="F650" s="15"/>
      <c r="G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</row>
    <row r="651" spans="2:21">
      <c r="B651" s="13"/>
      <c r="C651" s="13"/>
      <c r="D651" s="47"/>
      <c r="E651" s="15"/>
      <c r="F651" s="15"/>
      <c r="G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</row>
    <row r="652" spans="2:21">
      <c r="B652" s="13"/>
      <c r="C652" s="13"/>
      <c r="D652" s="47"/>
      <c r="E652" s="15"/>
      <c r="F652" s="15"/>
      <c r="G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</row>
    <row r="653" spans="2:21">
      <c r="B653" s="13"/>
      <c r="C653" s="13"/>
      <c r="D653" s="47"/>
      <c r="E653" s="15"/>
      <c r="F653" s="15"/>
      <c r="G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</row>
    <row r="654" spans="2:21">
      <c r="B654" s="13"/>
      <c r="C654" s="13"/>
      <c r="D654" s="47"/>
      <c r="E654" s="15"/>
      <c r="F654" s="15"/>
      <c r="G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</row>
    <row r="655" spans="2:21">
      <c r="B655" s="17"/>
      <c r="C655" s="17"/>
      <c r="D655" s="49"/>
      <c r="E655" s="18"/>
      <c r="F655" s="18"/>
      <c r="G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</row>
    <row r="656" spans="2:21">
      <c r="B656" s="17"/>
      <c r="C656" s="17"/>
      <c r="D656" s="49"/>
      <c r="E656" s="18"/>
      <c r="F656" s="18"/>
      <c r="G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</row>
    <row r="657" spans="2:21">
      <c r="B657" s="17"/>
      <c r="C657" s="17"/>
      <c r="D657" s="49"/>
      <c r="E657" s="18"/>
      <c r="F657" s="18"/>
      <c r="G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</row>
    <row r="658" spans="2:21">
      <c r="B658" s="17"/>
      <c r="C658" s="17"/>
      <c r="D658" s="49"/>
      <c r="E658" s="18"/>
      <c r="F658" s="18"/>
      <c r="G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</row>
    <row r="659" spans="2:21">
      <c r="B659" s="17"/>
      <c r="C659" s="17"/>
      <c r="D659" s="49"/>
      <c r="E659" s="18"/>
      <c r="F659" s="18"/>
      <c r="G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</row>
    <row r="660" spans="2:21">
      <c r="B660" s="17"/>
      <c r="C660" s="17"/>
      <c r="D660" s="49"/>
      <c r="E660" s="18"/>
      <c r="F660" s="18"/>
      <c r="G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</row>
    <row r="661" spans="2:21">
      <c r="B661" s="17"/>
      <c r="C661" s="17"/>
      <c r="D661" s="49"/>
      <c r="E661" s="18"/>
      <c r="F661" s="18"/>
      <c r="G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</row>
    <row r="662" spans="2:21">
      <c r="B662" s="17"/>
      <c r="C662" s="17"/>
      <c r="D662" s="49"/>
      <c r="E662" s="18"/>
      <c r="F662" s="18"/>
      <c r="G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</row>
    <row r="663" spans="2:21">
      <c r="B663" s="17"/>
      <c r="C663" s="17"/>
      <c r="D663" s="49"/>
      <c r="E663" s="18"/>
      <c r="F663" s="18"/>
      <c r="G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</row>
    <row r="664" spans="2:21">
      <c r="B664" s="17"/>
      <c r="C664" s="17"/>
      <c r="D664" s="49"/>
      <c r="E664" s="18"/>
      <c r="F664" s="18"/>
      <c r="G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</row>
    <row r="665" spans="2:21">
      <c r="B665" s="17"/>
      <c r="C665" s="17"/>
      <c r="D665" s="49"/>
      <c r="E665" s="18"/>
      <c r="F665" s="18"/>
      <c r="G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</row>
    <row r="666" spans="2:21">
      <c r="B666" s="17"/>
      <c r="C666" s="17"/>
      <c r="D666" s="49"/>
      <c r="E666" s="18"/>
      <c r="F666" s="18"/>
      <c r="G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</row>
    <row r="667" spans="2:21">
      <c r="B667" s="17"/>
      <c r="C667" s="17"/>
      <c r="D667" s="49"/>
      <c r="E667" s="18"/>
      <c r="F667" s="18"/>
      <c r="G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</row>
    <row r="668" spans="2:21">
      <c r="B668" s="17"/>
      <c r="C668" s="17"/>
      <c r="D668" s="49"/>
      <c r="E668" s="18"/>
      <c r="F668" s="18"/>
      <c r="G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</row>
    <row r="669" spans="2:21">
      <c r="B669" s="17"/>
      <c r="C669" s="17"/>
      <c r="D669" s="49"/>
      <c r="E669" s="18"/>
      <c r="F669" s="18"/>
      <c r="G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</row>
    <row r="670" spans="2:21">
      <c r="B670" s="17"/>
      <c r="C670" s="17"/>
      <c r="D670" s="49"/>
      <c r="E670" s="18"/>
      <c r="F670" s="18"/>
      <c r="G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</row>
    <row r="671" spans="2:21">
      <c r="B671" s="17"/>
      <c r="C671" s="17"/>
      <c r="D671" s="49"/>
      <c r="E671" s="18"/>
      <c r="F671" s="18"/>
      <c r="G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</row>
    <row r="672" spans="2:21">
      <c r="B672" s="17"/>
      <c r="C672" s="17"/>
      <c r="D672" s="49"/>
      <c r="E672" s="18"/>
      <c r="F672" s="18"/>
      <c r="G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</row>
    <row r="673" spans="2:21">
      <c r="B673" s="13"/>
      <c r="C673" s="13"/>
      <c r="D673" s="47"/>
      <c r="E673" s="15"/>
      <c r="F673" s="15"/>
      <c r="G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</row>
    <row r="674" spans="2:21">
      <c r="B674" s="13"/>
      <c r="C674" s="13"/>
      <c r="D674" s="47"/>
      <c r="E674" s="15"/>
      <c r="F674" s="15"/>
      <c r="G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</row>
    <row r="675" spans="2:21">
      <c r="B675" s="13"/>
      <c r="C675" s="13"/>
      <c r="D675" s="47"/>
      <c r="E675" s="15"/>
      <c r="F675" s="15"/>
      <c r="G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</row>
    <row r="676" spans="2:21">
      <c r="B676" s="13"/>
      <c r="C676" s="13"/>
      <c r="D676" s="47"/>
      <c r="E676" s="15"/>
      <c r="F676" s="15"/>
      <c r="G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</row>
    <row r="677" spans="2:21">
      <c r="B677" s="13"/>
      <c r="C677" s="13"/>
      <c r="D677" s="47"/>
      <c r="E677" s="15"/>
      <c r="F677" s="15"/>
      <c r="G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</row>
    <row r="678" spans="2:21">
      <c r="B678" s="13"/>
      <c r="C678" s="13"/>
      <c r="D678" s="47"/>
      <c r="E678" s="15"/>
      <c r="F678" s="15"/>
      <c r="G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</row>
    <row r="679" spans="2:21">
      <c r="B679" s="13"/>
      <c r="C679" s="13"/>
      <c r="D679" s="47"/>
      <c r="E679" s="15"/>
      <c r="F679" s="15"/>
      <c r="G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</row>
    <row r="680" spans="2:21">
      <c r="B680" s="13"/>
      <c r="C680" s="13"/>
      <c r="D680" s="47"/>
      <c r="E680" s="15"/>
      <c r="F680" s="15"/>
      <c r="G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</row>
    <row r="681" spans="2:21">
      <c r="B681" s="13"/>
      <c r="C681" s="13"/>
      <c r="D681" s="47"/>
      <c r="E681" s="15"/>
      <c r="F681" s="15"/>
      <c r="G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</row>
    <row r="682" spans="2:21">
      <c r="B682" s="13"/>
      <c r="C682" s="13"/>
      <c r="D682" s="47"/>
      <c r="E682" s="15"/>
      <c r="F682" s="15"/>
      <c r="G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</row>
    <row r="683" spans="2:21">
      <c r="B683" s="13"/>
      <c r="C683" s="13"/>
      <c r="D683" s="47"/>
      <c r="E683" s="15"/>
      <c r="F683" s="15"/>
      <c r="G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</row>
    <row r="684" spans="2:21">
      <c r="B684" s="13"/>
      <c r="C684" s="13"/>
      <c r="D684" s="47"/>
      <c r="E684" s="15"/>
      <c r="F684" s="15"/>
      <c r="G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</row>
    <row r="685" spans="2:21">
      <c r="B685" s="13"/>
      <c r="C685" s="13"/>
      <c r="D685" s="47"/>
      <c r="E685" s="15"/>
      <c r="F685" s="15"/>
      <c r="G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</row>
    <row r="686" spans="2:21">
      <c r="B686" s="13"/>
      <c r="C686" s="13"/>
      <c r="D686" s="47"/>
      <c r="E686" s="15"/>
      <c r="F686" s="15"/>
      <c r="G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</row>
    <row r="687" spans="2:21">
      <c r="B687" s="13"/>
      <c r="C687" s="13"/>
      <c r="D687" s="47"/>
      <c r="E687" s="15"/>
      <c r="F687" s="15"/>
      <c r="G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</row>
    <row r="688" spans="2:21">
      <c r="B688" s="13"/>
      <c r="C688" s="13"/>
      <c r="D688" s="47"/>
      <c r="E688" s="15"/>
      <c r="F688" s="15"/>
      <c r="G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</row>
    <row r="689" spans="2:21">
      <c r="B689" s="13"/>
      <c r="C689" s="13"/>
      <c r="D689" s="47"/>
      <c r="E689" s="15"/>
      <c r="F689" s="15"/>
      <c r="G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</row>
    <row r="690" spans="2:21">
      <c r="B690" s="13"/>
      <c r="C690" s="13"/>
      <c r="D690" s="47"/>
      <c r="E690" s="15"/>
      <c r="F690" s="15"/>
      <c r="G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</row>
    <row r="691" spans="2:21">
      <c r="B691" s="13"/>
      <c r="C691" s="13"/>
      <c r="D691" s="47"/>
      <c r="E691" s="15"/>
      <c r="F691" s="15"/>
      <c r="G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</row>
    <row r="692" spans="2:21">
      <c r="B692" s="13"/>
      <c r="C692" s="13"/>
      <c r="D692" s="47"/>
      <c r="E692" s="15"/>
      <c r="F692" s="15"/>
      <c r="G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</row>
    <row r="693" spans="2:21">
      <c r="B693" s="13"/>
      <c r="C693" s="13"/>
      <c r="D693" s="47"/>
      <c r="E693" s="15"/>
      <c r="F693" s="15"/>
      <c r="G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</row>
    <row r="694" spans="2:21">
      <c r="B694" s="13"/>
      <c r="C694" s="13"/>
      <c r="D694" s="47"/>
      <c r="E694" s="15"/>
      <c r="F694" s="15"/>
      <c r="G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</row>
    <row r="695" spans="2:21">
      <c r="B695" s="13"/>
      <c r="C695" s="13"/>
      <c r="D695" s="47"/>
      <c r="E695" s="15"/>
      <c r="F695" s="15"/>
      <c r="G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</row>
    <row r="696" spans="2:21">
      <c r="B696" s="13"/>
      <c r="C696" s="13"/>
      <c r="D696" s="47"/>
      <c r="E696" s="15"/>
      <c r="F696" s="15"/>
      <c r="G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</row>
    <row r="697" spans="2:21">
      <c r="B697" s="13"/>
      <c r="C697" s="13"/>
      <c r="D697" s="47"/>
      <c r="E697" s="15"/>
      <c r="F697" s="15"/>
      <c r="G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</row>
    <row r="698" spans="2:21">
      <c r="B698" s="13"/>
      <c r="C698" s="13"/>
      <c r="D698" s="47"/>
      <c r="E698" s="15"/>
      <c r="F698" s="15"/>
      <c r="G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</row>
    <row r="699" spans="2:21">
      <c r="B699" s="13"/>
      <c r="C699" s="13"/>
      <c r="D699" s="47"/>
      <c r="E699" s="15"/>
      <c r="F699" s="15"/>
      <c r="G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</row>
    <row r="700" spans="2:21">
      <c r="B700" s="13"/>
      <c r="C700" s="13"/>
      <c r="D700" s="47"/>
      <c r="E700" s="15"/>
      <c r="F700" s="15"/>
      <c r="G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</row>
    <row r="701" spans="2:21">
      <c r="B701" s="13"/>
      <c r="C701" s="13"/>
      <c r="D701" s="47"/>
      <c r="E701" s="15"/>
      <c r="F701" s="15"/>
      <c r="G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</row>
    <row r="702" spans="2:21">
      <c r="B702" s="13"/>
      <c r="C702" s="13"/>
      <c r="D702" s="47"/>
      <c r="E702" s="15"/>
      <c r="F702" s="15"/>
      <c r="G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</row>
    <row r="703" spans="2:21">
      <c r="B703" s="13"/>
      <c r="C703" s="13"/>
      <c r="D703" s="47"/>
      <c r="E703" s="15"/>
      <c r="F703" s="15"/>
      <c r="G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</row>
    <row r="704" spans="2:21">
      <c r="B704" s="13"/>
      <c r="C704" s="13"/>
      <c r="D704" s="47"/>
      <c r="E704" s="15"/>
      <c r="F704" s="15"/>
      <c r="G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</row>
    <row r="705" spans="2:21">
      <c r="B705" s="13"/>
      <c r="C705" s="13"/>
      <c r="D705" s="47"/>
      <c r="E705" s="15"/>
      <c r="F705" s="15"/>
      <c r="G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</row>
    <row r="706" spans="2:21">
      <c r="B706" s="13"/>
      <c r="C706" s="13"/>
      <c r="D706" s="47"/>
      <c r="E706" s="15"/>
      <c r="F706" s="15"/>
      <c r="G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</row>
    <row r="707" spans="2:21">
      <c r="B707" s="13"/>
      <c r="C707" s="13"/>
      <c r="D707" s="47"/>
      <c r="E707" s="15"/>
      <c r="F707" s="15"/>
      <c r="G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</row>
    <row r="708" spans="2:21">
      <c r="B708" s="13"/>
      <c r="C708" s="13"/>
      <c r="D708" s="47"/>
      <c r="E708" s="15"/>
      <c r="F708" s="15"/>
      <c r="G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</row>
    <row r="709" spans="2:21">
      <c r="B709" s="13"/>
      <c r="C709" s="13"/>
      <c r="D709" s="47"/>
      <c r="E709" s="15"/>
      <c r="F709" s="15"/>
      <c r="G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</row>
    <row r="710" spans="2:21">
      <c r="B710" s="13"/>
      <c r="C710" s="13"/>
      <c r="D710" s="47"/>
      <c r="E710" s="15"/>
      <c r="F710" s="15"/>
      <c r="G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</row>
    <row r="711" spans="2:21">
      <c r="B711" s="13"/>
      <c r="C711" s="13"/>
      <c r="D711" s="47"/>
      <c r="E711" s="15"/>
      <c r="F711" s="15"/>
      <c r="G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</row>
    <row r="712" spans="2:21">
      <c r="B712" s="13"/>
      <c r="C712" s="13"/>
      <c r="D712" s="47"/>
      <c r="E712" s="15"/>
      <c r="F712" s="15"/>
      <c r="G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</row>
    <row r="713" spans="2:21">
      <c r="B713" s="13"/>
      <c r="C713" s="13"/>
      <c r="D713" s="47"/>
      <c r="E713" s="15"/>
      <c r="F713" s="15"/>
      <c r="G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</row>
    <row r="714" spans="2:21">
      <c r="B714" s="13"/>
      <c r="C714" s="13"/>
      <c r="D714" s="47"/>
      <c r="E714" s="15"/>
      <c r="F714" s="15"/>
      <c r="G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</row>
    <row r="715" spans="2:21">
      <c r="B715" s="13"/>
      <c r="C715" s="13"/>
      <c r="D715" s="47"/>
      <c r="E715" s="15"/>
      <c r="F715" s="15"/>
      <c r="G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</row>
    <row r="716" spans="2:21">
      <c r="B716" s="13"/>
      <c r="C716" s="13"/>
      <c r="D716" s="47"/>
      <c r="E716" s="15"/>
      <c r="F716" s="15"/>
      <c r="G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</row>
    <row r="717" spans="2:21" s="19" customFormat="1">
      <c r="B717" s="13"/>
      <c r="C717" s="13"/>
      <c r="D717" s="47"/>
      <c r="E717" s="15"/>
      <c r="F717" s="15"/>
      <c r="G717" s="15"/>
      <c r="H717" s="1"/>
      <c r="I717" s="1"/>
      <c r="J717" s="1"/>
      <c r="K717" s="8"/>
      <c r="L717" s="15"/>
      <c r="M717" s="15"/>
      <c r="N717" s="15"/>
      <c r="O717" s="15"/>
      <c r="P717" s="15"/>
      <c r="Q717" s="15"/>
      <c r="R717" s="15"/>
      <c r="S717" s="15"/>
      <c r="T717" s="15"/>
      <c r="U717" s="15"/>
    </row>
    <row r="718" spans="2:21" s="19" customFormat="1">
      <c r="B718" s="13"/>
      <c r="C718" s="13"/>
      <c r="D718" s="47"/>
      <c r="E718" s="15"/>
      <c r="F718" s="15"/>
      <c r="G718" s="15"/>
      <c r="H718" s="1"/>
      <c r="I718" s="1"/>
      <c r="J718" s="1"/>
      <c r="K718" s="8"/>
      <c r="L718" s="15"/>
      <c r="M718" s="15"/>
      <c r="N718" s="15"/>
      <c r="O718" s="15"/>
      <c r="P718" s="15"/>
      <c r="Q718" s="15"/>
      <c r="R718" s="15"/>
      <c r="S718" s="15"/>
      <c r="T718" s="15"/>
      <c r="U718" s="15"/>
    </row>
    <row r="719" spans="2:21" s="19" customFormat="1">
      <c r="B719" s="13"/>
      <c r="C719" s="13"/>
      <c r="D719" s="47"/>
      <c r="E719" s="15"/>
      <c r="F719" s="15"/>
      <c r="G719" s="15"/>
      <c r="H719" s="1"/>
      <c r="I719" s="1"/>
      <c r="J719" s="1"/>
      <c r="K719" s="8"/>
      <c r="L719" s="15"/>
      <c r="M719" s="15"/>
      <c r="N719" s="15"/>
      <c r="O719" s="15"/>
      <c r="P719" s="15"/>
      <c r="Q719" s="15"/>
      <c r="R719" s="15"/>
      <c r="S719" s="15"/>
      <c r="T719" s="15"/>
      <c r="U719" s="15"/>
    </row>
    <row r="720" spans="2:21" s="19" customFormat="1">
      <c r="B720" s="13"/>
      <c r="C720" s="13"/>
      <c r="D720" s="47"/>
      <c r="E720" s="15"/>
      <c r="F720" s="15"/>
      <c r="G720" s="15"/>
      <c r="H720" s="1"/>
      <c r="I720" s="1"/>
      <c r="J720" s="1"/>
      <c r="K720" s="8"/>
      <c r="L720" s="15"/>
      <c r="M720" s="15"/>
      <c r="N720" s="15"/>
      <c r="O720" s="15"/>
      <c r="P720" s="15"/>
      <c r="Q720" s="15"/>
      <c r="R720" s="15"/>
      <c r="S720" s="15"/>
      <c r="T720" s="15"/>
      <c r="U720" s="15"/>
    </row>
    <row r="721" spans="2:21">
      <c r="B721" s="13"/>
      <c r="C721" s="13"/>
      <c r="D721" s="47"/>
      <c r="E721" s="15"/>
      <c r="F721" s="15"/>
      <c r="G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</row>
    <row r="722" spans="2:21">
      <c r="B722" s="13"/>
      <c r="C722" s="13"/>
      <c r="D722" s="47"/>
      <c r="E722" s="15"/>
      <c r="F722" s="15"/>
      <c r="G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</row>
    <row r="723" spans="2:21">
      <c r="B723" s="13"/>
      <c r="C723" s="13"/>
      <c r="D723" s="47"/>
      <c r="E723" s="15"/>
      <c r="F723" s="15"/>
      <c r="G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</row>
    <row r="724" spans="2:21">
      <c r="B724" s="13"/>
      <c r="C724" s="13"/>
      <c r="D724" s="47"/>
      <c r="E724" s="15"/>
      <c r="F724" s="15"/>
      <c r="G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</row>
    <row r="725" spans="2:21">
      <c r="B725" s="13"/>
      <c r="C725" s="13"/>
      <c r="D725" s="47"/>
      <c r="E725" s="15"/>
      <c r="F725" s="15"/>
      <c r="G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</row>
    <row r="726" spans="2:21">
      <c r="B726" s="13"/>
      <c r="C726" s="13"/>
      <c r="D726" s="47"/>
      <c r="E726" s="15"/>
      <c r="F726" s="15"/>
      <c r="G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</row>
    <row r="727" spans="2:21">
      <c r="B727" s="13"/>
      <c r="C727" s="13"/>
      <c r="D727" s="47"/>
      <c r="E727" s="15"/>
      <c r="F727" s="15"/>
      <c r="G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</row>
    <row r="728" spans="2:21">
      <c r="B728" s="13"/>
      <c r="C728" s="13"/>
      <c r="D728" s="47"/>
      <c r="E728" s="15"/>
      <c r="F728" s="15"/>
      <c r="G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</row>
    <row r="729" spans="2:21">
      <c r="B729" s="13"/>
      <c r="C729" s="13"/>
      <c r="D729" s="47"/>
      <c r="E729" s="15"/>
      <c r="F729" s="15"/>
      <c r="G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</row>
    <row r="730" spans="2:21">
      <c r="B730" s="13"/>
      <c r="C730" s="13"/>
      <c r="D730" s="47"/>
      <c r="E730" s="15"/>
      <c r="F730" s="15"/>
      <c r="G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</row>
    <row r="731" spans="2:21">
      <c r="B731" s="13"/>
      <c r="C731" s="13"/>
      <c r="D731" s="47"/>
      <c r="E731" s="15"/>
      <c r="F731" s="15"/>
      <c r="G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</row>
    <row r="732" spans="2:21">
      <c r="B732" s="13"/>
      <c r="C732" s="13"/>
      <c r="D732" s="47"/>
      <c r="E732" s="15"/>
      <c r="F732" s="15"/>
      <c r="G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</row>
    <row r="733" spans="2:21">
      <c r="B733" s="13"/>
      <c r="C733" s="13"/>
      <c r="D733" s="47"/>
      <c r="E733" s="15"/>
      <c r="F733" s="15"/>
      <c r="G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</row>
    <row r="734" spans="2:21">
      <c r="B734" s="13"/>
      <c r="C734" s="13"/>
      <c r="D734" s="47"/>
      <c r="E734" s="15"/>
      <c r="F734" s="15"/>
      <c r="G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</row>
    <row r="735" spans="2:21">
      <c r="B735" s="13"/>
      <c r="C735" s="13"/>
      <c r="D735" s="47"/>
      <c r="E735" s="15"/>
      <c r="F735" s="15"/>
      <c r="G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</row>
    <row r="736" spans="2:21">
      <c r="B736" s="13"/>
      <c r="C736" s="13"/>
      <c r="D736" s="47"/>
      <c r="E736" s="15"/>
      <c r="F736" s="15"/>
      <c r="G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</row>
    <row r="737" spans="2:21">
      <c r="B737" s="13"/>
      <c r="C737" s="13"/>
      <c r="D737" s="47"/>
      <c r="E737" s="15"/>
      <c r="F737" s="15"/>
      <c r="G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</row>
    <row r="738" spans="2:21">
      <c r="B738" s="13"/>
      <c r="C738" s="13"/>
      <c r="D738" s="47"/>
      <c r="E738" s="15"/>
      <c r="F738" s="15"/>
      <c r="G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</row>
    <row r="739" spans="2:21">
      <c r="B739" s="13"/>
      <c r="C739" s="13"/>
      <c r="D739" s="47"/>
      <c r="E739" s="15"/>
      <c r="F739" s="15"/>
      <c r="G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</row>
    <row r="740" spans="2:21">
      <c r="B740" s="13"/>
      <c r="C740" s="13"/>
      <c r="D740" s="47"/>
      <c r="E740" s="15"/>
      <c r="F740" s="15"/>
      <c r="G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</row>
    <row r="741" spans="2:21">
      <c r="B741" s="13"/>
      <c r="C741" s="13"/>
      <c r="D741" s="47"/>
      <c r="E741" s="15"/>
      <c r="F741" s="15"/>
      <c r="G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</row>
    <row r="742" spans="2:21">
      <c r="B742" s="13"/>
      <c r="C742" s="13"/>
      <c r="D742" s="47"/>
      <c r="E742" s="15"/>
      <c r="F742" s="15"/>
      <c r="G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</row>
    <row r="743" spans="2:21">
      <c r="B743" s="13"/>
      <c r="C743" s="13"/>
      <c r="D743" s="47"/>
      <c r="E743" s="15"/>
      <c r="F743" s="15"/>
      <c r="G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</row>
    <row r="744" spans="2:21">
      <c r="B744" s="13"/>
      <c r="C744" s="13"/>
      <c r="D744" s="47"/>
      <c r="E744" s="15"/>
      <c r="F744" s="15"/>
      <c r="G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</row>
    <row r="745" spans="2:21">
      <c r="B745" s="13"/>
      <c r="C745" s="13"/>
      <c r="D745" s="47"/>
      <c r="E745" s="15"/>
      <c r="F745" s="15"/>
      <c r="G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</row>
    <row r="746" spans="2:21">
      <c r="B746" s="13"/>
      <c r="C746" s="13"/>
      <c r="D746" s="47"/>
      <c r="E746" s="15"/>
      <c r="F746" s="15"/>
      <c r="G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</row>
    <row r="747" spans="2:21">
      <c r="B747" s="13"/>
      <c r="C747" s="13"/>
      <c r="D747" s="47"/>
      <c r="E747" s="15"/>
      <c r="F747" s="15"/>
      <c r="G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</row>
    <row r="748" spans="2:21">
      <c r="B748" s="13"/>
      <c r="C748" s="13"/>
      <c r="D748" s="47"/>
      <c r="E748" s="15"/>
      <c r="F748" s="15"/>
      <c r="G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</row>
    <row r="749" spans="2:21">
      <c r="B749" s="13"/>
      <c r="C749" s="13"/>
      <c r="D749" s="47"/>
      <c r="E749" s="15"/>
      <c r="F749" s="15"/>
      <c r="G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</row>
    <row r="750" spans="2:21">
      <c r="B750" s="13"/>
      <c r="C750" s="13"/>
      <c r="D750" s="47"/>
      <c r="E750" s="15"/>
      <c r="F750" s="15"/>
      <c r="G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</row>
    <row r="751" spans="2:21">
      <c r="B751" s="13"/>
      <c r="C751" s="13"/>
      <c r="D751" s="47"/>
      <c r="E751" s="15"/>
      <c r="F751" s="15"/>
      <c r="G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</row>
    <row r="752" spans="2:21">
      <c r="B752" s="13"/>
      <c r="C752" s="13"/>
      <c r="D752" s="47"/>
      <c r="E752" s="15"/>
      <c r="F752" s="15"/>
      <c r="G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</row>
    <row r="753" spans="2:21">
      <c r="B753" s="13"/>
      <c r="C753" s="13"/>
      <c r="D753" s="47"/>
      <c r="E753" s="15"/>
      <c r="F753" s="15"/>
      <c r="G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</row>
    <row r="754" spans="2:21">
      <c r="B754" s="13"/>
      <c r="C754" s="13"/>
      <c r="D754" s="47"/>
      <c r="E754" s="15"/>
      <c r="F754" s="15"/>
      <c r="G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</row>
    <row r="755" spans="2:21">
      <c r="B755" s="13"/>
      <c r="C755" s="13"/>
      <c r="D755" s="47"/>
      <c r="E755" s="15"/>
      <c r="F755" s="15"/>
      <c r="G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</row>
    <row r="756" spans="2:21">
      <c r="B756" s="13"/>
      <c r="C756" s="13"/>
      <c r="D756" s="47"/>
      <c r="E756" s="15"/>
      <c r="F756" s="15"/>
      <c r="G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</row>
    <row r="757" spans="2:21">
      <c r="B757" s="13"/>
      <c r="C757" s="13"/>
      <c r="D757" s="47"/>
      <c r="E757" s="15"/>
      <c r="F757" s="15"/>
      <c r="G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</row>
    <row r="758" spans="2:21">
      <c r="B758" s="13"/>
      <c r="C758" s="13"/>
      <c r="D758" s="47"/>
      <c r="E758" s="12"/>
      <c r="F758" s="12"/>
      <c r="G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</row>
    <row r="759" spans="2:21">
      <c r="B759" s="13"/>
      <c r="C759" s="13"/>
      <c r="D759" s="47"/>
      <c r="E759" s="12"/>
      <c r="F759" s="12"/>
      <c r="G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</row>
    <row r="760" spans="2:21">
      <c r="B760" s="13"/>
      <c r="C760" s="13"/>
      <c r="D760" s="47"/>
      <c r="E760" s="12"/>
      <c r="F760" s="12"/>
      <c r="G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</row>
    <row r="761" spans="2:21">
      <c r="B761" s="20"/>
      <c r="C761" s="20"/>
      <c r="D761" s="50"/>
      <c r="E761" s="21"/>
      <c r="F761" s="21"/>
      <c r="G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</row>
    <row r="762" spans="2:21">
      <c r="B762" s="20"/>
      <c r="C762" s="20"/>
      <c r="D762" s="50"/>
      <c r="E762" s="21"/>
      <c r="F762" s="21"/>
      <c r="G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spans="2:21">
      <c r="B763" s="20"/>
      <c r="C763" s="20"/>
      <c r="D763" s="50"/>
      <c r="E763" s="21"/>
      <c r="F763" s="21"/>
      <c r="G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</row>
    <row r="764" spans="2:21">
      <c r="B764" s="20"/>
      <c r="C764" s="20"/>
      <c r="D764" s="50"/>
      <c r="E764" s="21"/>
      <c r="F764" s="21"/>
      <c r="G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spans="2:21">
      <c r="B765" s="20"/>
      <c r="C765" s="20"/>
      <c r="D765" s="50"/>
      <c r="E765" s="21"/>
      <c r="F765" s="21"/>
      <c r="G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spans="2:21">
      <c r="B766" s="20"/>
      <c r="C766" s="20"/>
      <c r="D766" s="50"/>
      <c r="E766" s="21"/>
      <c r="F766" s="21"/>
      <c r="G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</row>
    <row r="767" spans="2:21">
      <c r="B767" s="20"/>
      <c r="C767" s="20"/>
      <c r="D767" s="50"/>
      <c r="E767" s="21"/>
      <c r="F767" s="21"/>
      <c r="G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</row>
    <row r="768" spans="2:21">
      <c r="B768" s="13"/>
      <c r="C768" s="13"/>
      <c r="D768" s="47"/>
      <c r="E768" s="12"/>
      <c r="F768" s="12"/>
      <c r="G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</row>
    <row r="769" spans="2:21">
      <c r="B769" s="13"/>
      <c r="C769" s="13"/>
      <c r="D769" s="47"/>
      <c r="E769" s="12"/>
      <c r="F769" s="12"/>
      <c r="G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</row>
    <row r="770" spans="2:21">
      <c r="B770" s="13"/>
      <c r="C770" s="13"/>
      <c r="D770" s="47"/>
      <c r="E770" s="12"/>
      <c r="F770" s="12"/>
      <c r="G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</row>
    <row r="771" spans="2:21">
      <c r="B771" s="13"/>
      <c r="C771" s="10"/>
      <c r="D771" s="46"/>
      <c r="E771" s="12"/>
      <c r="F771" s="12"/>
      <c r="G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</row>
    <row r="772" spans="2:21">
      <c r="B772" s="13"/>
      <c r="C772" s="10"/>
      <c r="D772" s="46"/>
      <c r="E772" s="12"/>
      <c r="F772" s="12"/>
      <c r="G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</row>
    <row r="773" spans="2:21">
      <c r="B773" s="13"/>
      <c r="C773" s="13"/>
      <c r="D773" s="47"/>
      <c r="E773" s="12"/>
      <c r="F773" s="12"/>
      <c r="G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</row>
    <row r="774" spans="2:21">
      <c r="B774" s="13"/>
      <c r="C774" s="13"/>
      <c r="D774" s="47"/>
      <c r="E774" s="12"/>
      <c r="F774" s="12"/>
      <c r="G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</row>
    <row r="775" spans="2:21">
      <c r="B775" s="13"/>
      <c r="C775" s="13"/>
      <c r="D775" s="47"/>
      <c r="E775" s="12"/>
      <c r="F775" s="12"/>
      <c r="G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</row>
    <row r="776" spans="2:21">
      <c r="B776" s="13"/>
      <c r="C776" s="13"/>
      <c r="D776" s="47"/>
      <c r="E776" s="12"/>
      <c r="F776" s="12"/>
      <c r="G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</row>
    <row r="777" spans="2:21">
      <c r="B777" s="13"/>
      <c r="C777" s="13"/>
      <c r="D777" s="47"/>
      <c r="E777" s="12"/>
      <c r="F777" s="12"/>
      <c r="G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</row>
    <row r="778" spans="2:21">
      <c r="B778" s="13"/>
      <c r="C778" s="13"/>
      <c r="D778" s="47"/>
      <c r="E778" s="12"/>
      <c r="F778" s="12"/>
      <c r="G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</row>
    <row r="779" spans="2:21">
      <c r="B779" s="13"/>
      <c r="C779" s="13"/>
      <c r="D779" s="47"/>
      <c r="E779" s="12"/>
      <c r="F779" s="12"/>
      <c r="G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</row>
    <row r="780" spans="2:21">
      <c r="B780" s="13"/>
      <c r="C780" s="13"/>
      <c r="D780" s="47"/>
      <c r="E780" s="12"/>
      <c r="F780" s="12"/>
      <c r="G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</row>
    <row r="781" spans="2:21">
      <c r="B781" s="13"/>
      <c r="C781" s="13"/>
      <c r="D781" s="47"/>
      <c r="E781" s="12"/>
      <c r="F781" s="12"/>
      <c r="G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</row>
    <row r="782" spans="2:21">
      <c r="B782" s="13"/>
      <c r="C782" s="13"/>
      <c r="D782" s="47"/>
      <c r="E782" s="12"/>
      <c r="F782" s="12"/>
      <c r="G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</row>
    <row r="783" spans="2:21">
      <c r="B783" s="13"/>
      <c r="C783" s="13"/>
      <c r="D783" s="47"/>
      <c r="E783" s="12"/>
      <c r="F783" s="12"/>
      <c r="G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</row>
    <row r="784" spans="2:21">
      <c r="B784" s="20"/>
      <c r="C784" s="20"/>
      <c r="D784" s="50"/>
      <c r="E784" s="21"/>
      <c r="F784" s="21"/>
      <c r="G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</row>
    <row r="785" spans="2:21">
      <c r="B785" s="20"/>
      <c r="C785" s="20"/>
      <c r="D785" s="50"/>
      <c r="E785" s="21"/>
      <c r="F785" s="21"/>
      <c r="G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</row>
    <row r="786" spans="2:21">
      <c r="B786" s="20"/>
      <c r="C786" s="20"/>
      <c r="D786" s="50"/>
      <c r="E786" s="21"/>
      <c r="F786" s="21"/>
      <c r="G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spans="2:21">
      <c r="B787" s="20"/>
      <c r="C787" s="20"/>
      <c r="D787" s="50"/>
      <c r="E787" s="21"/>
      <c r="F787" s="21"/>
      <c r="G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</row>
    <row r="788" spans="2:21">
      <c r="B788" s="20"/>
      <c r="C788" s="20"/>
      <c r="D788" s="50"/>
      <c r="E788" s="21"/>
      <c r="F788" s="21"/>
      <c r="G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spans="2:21">
      <c r="B789" s="20"/>
      <c r="C789" s="20"/>
      <c r="D789" s="50"/>
      <c r="E789" s="21"/>
      <c r="F789" s="21"/>
      <c r="G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</row>
    <row r="790" spans="2:21">
      <c r="B790" s="13"/>
      <c r="C790" s="13"/>
      <c r="D790" s="47"/>
      <c r="E790" s="12"/>
      <c r="F790" s="12"/>
      <c r="G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</row>
    <row r="791" spans="2:21">
      <c r="B791" s="13"/>
      <c r="C791" s="13"/>
      <c r="D791" s="47"/>
      <c r="E791" s="12"/>
      <c r="F791" s="12"/>
      <c r="G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</row>
    <row r="792" spans="2:21">
      <c r="B792" s="13"/>
      <c r="C792" s="13"/>
      <c r="D792" s="47"/>
      <c r="E792" s="12"/>
      <c r="F792" s="12"/>
      <c r="G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</row>
    <row r="793" spans="2:21">
      <c r="B793" s="13"/>
      <c r="C793" s="13"/>
      <c r="D793" s="47"/>
      <c r="E793" s="12"/>
      <c r="F793" s="12"/>
      <c r="G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</row>
    <row r="794" spans="2:21">
      <c r="B794" s="13"/>
      <c r="C794" s="13"/>
      <c r="D794" s="47"/>
      <c r="E794" s="12"/>
      <c r="F794" s="12"/>
      <c r="G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</row>
    <row r="795" spans="2:21">
      <c r="B795" s="13"/>
      <c r="C795" s="13"/>
      <c r="D795" s="47"/>
      <c r="E795" s="12"/>
      <c r="F795" s="12"/>
      <c r="G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</row>
    <row r="796" spans="2:21">
      <c r="B796" s="13"/>
      <c r="C796" s="13"/>
      <c r="D796" s="47"/>
      <c r="E796" s="12"/>
      <c r="F796" s="12"/>
      <c r="G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</row>
    <row r="797" spans="2:21">
      <c r="B797" s="13"/>
      <c r="C797" s="13"/>
      <c r="D797" s="47"/>
      <c r="E797" s="12"/>
      <c r="F797" s="12"/>
      <c r="G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</row>
    <row r="798" spans="2:21">
      <c r="B798" s="13"/>
      <c r="C798" s="13"/>
      <c r="D798" s="47"/>
      <c r="E798" s="12"/>
      <c r="F798" s="12"/>
      <c r="G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</row>
    <row r="799" spans="2:21">
      <c r="B799" s="13"/>
      <c r="C799" s="13"/>
      <c r="D799" s="47"/>
      <c r="E799" s="12"/>
      <c r="F799" s="12"/>
      <c r="G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</row>
    <row r="800" spans="2:21">
      <c r="B800" s="13"/>
      <c r="C800" s="13"/>
      <c r="D800" s="47"/>
      <c r="E800" s="12"/>
      <c r="F800" s="12"/>
      <c r="G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</row>
    <row r="801" spans="2:21">
      <c r="B801" s="13"/>
      <c r="C801" s="13"/>
      <c r="D801" s="47"/>
      <c r="E801" s="12"/>
      <c r="F801" s="12"/>
      <c r="G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</row>
    <row r="802" spans="2:21">
      <c r="B802" s="13"/>
      <c r="C802" s="13"/>
      <c r="D802" s="47"/>
      <c r="E802" s="12"/>
      <c r="F802" s="12"/>
      <c r="G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</row>
    <row r="803" spans="2:21">
      <c r="B803" s="13"/>
      <c r="C803" s="13"/>
      <c r="D803" s="47"/>
      <c r="E803" s="12"/>
      <c r="F803" s="12"/>
      <c r="G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</row>
    <row r="804" spans="2:21">
      <c r="B804" s="13"/>
      <c r="C804" s="13"/>
      <c r="D804" s="47"/>
      <c r="E804" s="12"/>
      <c r="F804" s="12"/>
      <c r="G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</row>
    <row r="805" spans="2:21">
      <c r="B805" s="13"/>
      <c r="C805" s="13"/>
      <c r="D805" s="47"/>
      <c r="E805" s="12"/>
      <c r="F805" s="12"/>
      <c r="G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</row>
    <row r="806" spans="2:21">
      <c r="B806" s="13"/>
      <c r="C806" s="13"/>
      <c r="D806" s="47"/>
      <c r="E806" s="12"/>
      <c r="F806" s="12"/>
      <c r="G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</row>
    <row r="807" spans="2:21">
      <c r="B807" s="13"/>
      <c r="C807" s="13"/>
      <c r="D807" s="47"/>
      <c r="E807" s="12"/>
      <c r="F807" s="12"/>
      <c r="G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</row>
    <row r="808" spans="2:21">
      <c r="B808" s="13"/>
      <c r="C808" s="13"/>
      <c r="D808" s="47"/>
      <c r="E808" s="12"/>
      <c r="F808" s="12"/>
      <c r="G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</row>
    <row r="809" spans="2:21">
      <c r="B809" s="13"/>
      <c r="C809" s="13"/>
      <c r="D809" s="47"/>
      <c r="E809" s="12"/>
      <c r="F809" s="12"/>
      <c r="G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</row>
    <row r="810" spans="2:21">
      <c r="B810" s="13"/>
      <c r="C810" s="13"/>
      <c r="D810" s="47"/>
      <c r="E810" s="12"/>
      <c r="F810" s="12"/>
      <c r="G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</row>
    <row r="811" spans="2:21">
      <c r="B811" s="13"/>
      <c r="C811" s="13"/>
      <c r="D811" s="47"/>
      <c r="E811" s="12"/>
      <c r="F811" s="12"/>
      <c r="G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</row>
    <row r="812" spans="2:21">
      <c r="B812" s="13"/>
      <c r="C812" s="13"/>
      <c r="D812" s="47"/>
      <c r="E812" s="12"/>
      <c r="F812" s="12"/>
      <c r="G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</row>
    <row r="813" spans="2:21">
      <c r="B813" s="13"/>
      <c r="C813" s="13"/>
      <c r="D813" s="47"/>
      <c r="E813" s="12"/>
      <c r="F813" s="12"/>
      <c r="G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</row>
    <row r="814" spans="2:21">
      <c r="B814" s="13"/>
      <c r="C814" s="13"/>
      <c r="D814" s="47"/>
      <c r="E814" s="12"/>
      <c r="F814" s="12"/>
      <c r="G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</row>
    <row r="815" spans="2:21">
      <c r="B815" s="13"/>
      <c r="C815" s="13"/>
      <c r="D815" s="47"/>
      <c r="E815" s="12"/>
      <c r="F815" s="12"/>
      <c r="G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</row>
    <row r="816" spans="2:21">
      <c r="B816" s="13"/>
      <c r="C816" s="13"/>
      <c r="D816" s="47"/>
      <c r="E816" s="12"/>
      <c r="F816" s="12"/>
      <c r="G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</row>
    <row r="817" spans="2:21">
      <c r="B817" s="13"/>
      <c r="C817" s="13"/>
      <c r="D817" s="47"/>
      <c r="E817" s="12"/>
      <c r="F817" s="12"/>
      <c r="G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</row>
    <row r="818" spans="2:21">
      <c r="B818" s="13"/>
      <c r="C818" s="13"/>
      <c r="D818" s="47"/>
      <c r="E818" s="12"/>
      <c r="F818" s="12"/>
      <c r="G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</row>
    <row r="819" spans="2:21">
      <c r="B819" s="20"/>
      <c r="C819" s="20"/>
      <c r="D819" s="50"/>
      <c r="E819" s="21"/>
      <c r="F819" s="21"/>
      <c r="G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</row>
    <row r="820" spans="2:21">
      <c r="B820" s="20"/>
      <c r="C820" s="20"/>
      <c r="D820" s="50"/>
      <c r="E820" s="21"/>
      <c r="F820" s="21"/>
      <c r="G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</row>
    <row r="821" spans="2:21">
      <c r="B821" s="20"/>
      <c r="C821" s="20"/>
      <c r="D821" s="50"/>
      <c r="E821" s="21"/>
      <c r="F821" s="21"/>
      <c r="G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spans="2:21">
      <c r="B822" s="20"/>
      <c r="C822" s="20"/>
      <c r="D822" s="50"/>
      <c r="E822" s="21"/>
      <c r="F822" s="21"/>
      <c r="G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spans="2:21">
      <c r="B823" s="20"/>
      <c r="C823" s="20"/>
      <c r="D823" s="50"/>
      <c r="E823" s="21"/>
      <c r="F823" s="21"/>
      <c r="G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</row>
    <row r="824" spans="2:21">
      <c r="B824" s="20"/>
      <c r="C824" s="20"/>
      <c r="D824" s="50"/>
      <c r="E824" s="21"/>
      <c r="F824" s="21"/>
      <c r="G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spans="2:21">
      <c r="B825" s="20"/>
      <c r="C825" s="20"/>
      <c r="D825" s="50"/>
      <c r="E825" s="21"/>
      <c r="F825" s="21"/>
      <c r="G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</row>
    <row r="826" spans="2:21">
      <c r="B826" s="20"/>
      <c r="C826" s="20"/>
      <c r="D826" s="50"/>
      <c r="E826" s="21"/>
      <c r="F826" s="21"/>
      <c r="G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</row>
    <row r="827" spans="2:21">
      <c r="B827" s="20"/>
      <c r="C827" s="20"/>
      <c r="D827" s="50"/>
      <c r="E827" s="21"/>
      <c r="F827" s="21"/>
      <c r="G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spans="2:21">
      <c r="B828" s="20"/>
      <c r="C828" s="20"/>
      <c r="D828" s="50"/>
      <c r="E828" s="21"/>
      <c r="F828" s="21"/>
      <c r="G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</row>
    <row r="829" spans="2:21">
      <c r="B829" s="20"/>
      <c r="C829" s="20"/>
      <c r="D829" s="50"/>
      <c r="E829" s="21"/>
      <c r="F829" s="21"/>
      <c r="G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</row>
    <row r="830" spans="2:21">
      <c r="B830" s="13"/>
      <c r="C830" s="13"/>
      <c r="D830" s="47"/>
      <c r="E830" s="12"/>
      <c r="F830" s="12"/>
      <c r="G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</row>
    <row r="831" spans="2:21">
      <c r="B831" s="13"/>
      <c r="C831" s="13"/>
      <c r="D831" s="47"/>
      <c r="E831" s="12"/>
      <c r="F831" s="12"/>
      <c r="G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</row>
    <row r="832" spans="2:21">
      <c r="B832" s="13"/>
      <c r="C832" s="13"/>
      <c r="D832" s="47"/>
      <c r="E832" s="12"/>
      <c r="F832" s="12"/>
      <c r="G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</row>
    <row r="833" spans="2:21">
      <c r="B833" s="13"/>
      <c r="C833" s="13"/>
      <c r="D833" s="47"/>
      <c r="E833" s="12"/>
      <c r="F833" s="12"/>
      <c r="G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</row>
    <row r="834" spans="2:21">
      <c r="B834" s="13"/>
      <c r="C834" s="13"/>
      <c r="D834" s="47"/>
      <c r="E834" s="12"/>
      <c r="F834" s="12"/>
      <c r="G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</row>
    <row r="835" spans="2:21">
      <c r="B835" s="13"/>
      <c r="C835" s="13"/>
      <c r="D835" s="47"/>
      <c r="E835" s="12"/>
      <c r="F835" s="12"/>
      <c r="G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</row>
    <row r="836" spans="2:21">
      <c r="B836" s="13"/>
      <c r="C836" s="13"/>
      <c r="D836" s="47"/>
      <c r="E836" s="12"/>
      <c r="F836" s="12"/>
      <c r="G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</row>
    <row r="837" spans="2:21">
      <c r="B837" s="13"/>
      <c r="C837" s="13"/>
      <c r="D837" s="47"/>
      <c r="E837" s="12"/>
      <c r="F837" s="12"/>
      <c r="G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</row>
    <row r="838" spans="2:21">
      <c r="B838" s="13"/>
      <c r="C838" s="13"/>
      <c r="D838" s="47"/>
      <c r="E838" s="12"/>
      <c r="F838" s="12"/>
      <c r="G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</row>
    <row r="839" spans="2:21">
      <c r="B839" s="13"/>
      <c r="C839" s="13"/>
      <c r="D839" s="47"/>
      <c r="E839" s="12"/>
      <c r="F839" s="12"/>
      <c r="G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</row>
    <row r="840" spans="2:21">
      <c r="B840" s="13"/>
      <c r="C840" s="13"/>
      <c r="D840" s="47"/>
      <c r="E840" s="12"/>
      <c r="F840" s="12"/>
      <c r="G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</row>
    <row r="841" spans="2:21">
      <c r="B841" s="13"/>
      <c r="C841" s="13"/>
      <c r="D841" s="47"/>
      <c r="E841" s="12"/>
      <c r="F841" s="12"/>
      <c r="G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</row>
    <row r="842" spans="2:21">
      <c r="B842" s="13"/>
      <c r="C842" s="13"/>
      <c r="D842" s="47"/>
      <c r="E842" s="12"/>
      <c r="F842" s="12"/>
      <c r="G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</row>
    <row r="843" spans="2:21">
      <c r="B843" s="13"/>
      <c r="C843" s="13"/>
      <c r="D843" s="47"/>
      <c r="E843" s="12"/>
      <c r="F843" s="12"/>
      <c r="G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</row>
    <row r="844" spans="2:21">
      <c r="B844" s="13"/>
      <c r="C844" s="13"/>
      <c r="D844" s="47"/>
      <c r="E844" s="12"/>
      <c r="F844" s="12"/>
      <c r="G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</row>
    <row r="845" spans="2:21">
      <c r="B845" s="13"/>
      <c r="C845" s="13"/>
      <c r="D845" s="47"/>
      <c r="E845" s="12"/>
      <c r="F845" s="12"/>
      <c r="G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</row>
    <row r="846" spans="2:21">
      <c r="B846" s="13"/>
      <c r="C846" s="13"/>
      <c r="D846" s="47"/>
      <c r="E846" s="12"/>
      <c r="F846" s="12"/>
      <c r="G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</row>
    <row r="847" spans="2:21">
      <c r="B847" s="16"/>
      <c r="C847" s="16"/>
      <c r="D847" s="48"/>
      <c r="E847" s="12"/>
      <c r="F847" s="12"/>
      <c r="G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</row>
    <row r="848" spans="2:21">
      <c r="B848" s="13"/>
      <c r="C848" s="13"/>
      <c r="D848" s="47"/>
      <c r="E848" s="12"/>
      <c r="F848" s="12"/>
      <c r="G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</row>
    <row r="849" spans="2:21">
      <c r="B849" s="13"/>
      <c r="C849" s="13"/>
      <c r="D849" s="47"/>
      <c r="E849" s="12"/>
      <c r="F849" s="12"/>
      <c r="G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</row>
    <row r="850" spans="2:21">
      <c r="B850" s="13"/>
      <c r="C850" s="13"/>
      <c r="D850" s="47"/>
      <c r="E850" s="12"/>
      <c r="F850" s="12"/>
      <c r="G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</row>
    <row r="851" spans="2:21">
      <c r="B851" s="13"/>
      <c r="C851" s="13"/>
      <c r="D851" s="47"/>
      <c r="E851" s="12"/>
      <c r="F851" s="12"/>
      <c r="G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</row>
    <row r="852" spans="2:21">
      <c r="B852" s="13"/>
      <c r="C852" s="13"/>
      <c r="D852" s="47"/>
      <c r="E852" s="12"/>
      <c r="F852" s="12"/>
      <c r="G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</row>
    <row r="853" spans="2:21">
      <c r="B853" s="13"/>
      <c r="C853" s="13"/>
      <c r="D853" s="47"/>
      <c r="E853" s="12"/>
      <c r="F853" s="12"/>
      <c r="G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</row>
    <row r="854" spans="2:21">
      <c r="B854" s="13"/>
      <c r="C854" s="13"/>
      <c r="D854" s="47"/>
      <c r="E854" s="12"/>
      <c r="F854" s="12"/>
      <c r="G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</row>
    <row r="855" spans="2:21">
      <c r="B855" s="13"/>
      <c r="C855" s="13"/>
      <c r="D855" s="47"/>
      <c r="E855" s="12"/>
      <c r="F855" s="12"/>
      <c r="G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</row>
    <row r="856" spans="2:21">
      <c r="B856" s="13"/>
      <c r="C856" s="13"/>
      <c r="D856" s="47"/>
      <c r="E856" s="12"/>
      <c r="F856" s="12"/>
      <c r="G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</row>
    <row r="857" spans="2:21">
      <c r="B857" s="13"/>
      <c r="C857" s="13"/>
      <c r="D857" s="47"/>
      <c r="E857" s="12"/>
      <c r="F857" s="12"/>
      <c r="G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</row>
    <row r="858" spans="2:21">
      <c r="B858" s="13"/>
      <c r="C858" s="13"/>
      <c r="D858" s="47"/>
      <c r="E858" s="12"/>
      <c r="F858" s="12"/>
      <c r="G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</row>
    <row r="859" spans="2:21">
      <c r="B859" s="13"/>
      <c r="C859" s="13"/>
      <c r="D859" s="47"/>
      <c r="E859" s="12"/>
      <c r="F859" s="12"/>
      <c r="G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</row>
    <row r="860" spans="2:21">
      <c r="B860" s="13"/>
      <c r="C860" s="13"/>
      <c r="D860" s="47"/>
      <c r="E860" s="12"/>
      <c r="F860" s="12"/>
      <c r="G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</row>
    <row r="861" spans="2:21">
      <c r="B861" s="13"/>
      <c r="C861" s="13"/>
      <c r="D861" s="47"/>
      <c r="E861" s="12"/>
      <c r="F861" s="12"/>
      <c r="G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</row>
    <row r="862" spans="2:21">
      <c r="B862" s="13"/>
      <c r="C862" s="13"/>
      <c r="D862" s="47"/>
      <c r="E862" s="12"/>
      <c r="F862" s="12"/>
      <c r="G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</row>
    <row r="863" spans="2:21">
      <c r="B863" s="13"/>
      <c r="C863" s="13"/>
      <c r="D863" s="47"/>
      <c r="E863" s="12"/>
      <c r="F863" s="12"/>
      <c r="G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</row>
    <row r="864" spans="2:21">
      <c r="B864" s="13"/>
      <c r="C864" s="13"/>
      <c r="D864" s="47"/>
      <c r="E864" s="12"/>
      <c r="F864" s="12"/>
      <c r="G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</row>
    <row r="865" spans="2:21">
      <c r="B865" s="13"/>
      <c r="C865" s="13"/>
      <c r="D865" s="47"/>
      <c r="E865" s="12"/>
      <c r="F865" s="12"/>
      <c r="G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</row>
    <row r="866" spans="2:21">
      <c r="B866" s="13"/>
      <c r="C866" s="13"/>
      <c r="D866" s="47"/>
      <c r="E866" s="12"/>
      <c r="F866" s="12"/>
      <c r="G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</row>
    <row r="867" spans="2:21">
      <c r="B867" s="13"/>
      <c r="C867" s="13"/>
      <c r="D867" s="47"/>
      <c r="E867" s="12"/>
      <c r="F867" s="12"/>
      <c r="G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</row>
    <row r="868" spans="2:21">
      <c r="B868" s="13"/>
      <c r="C868" s="13"/>
      <c r="D868" s="47"/>
      <c r="E868" s="12"/>
      <c r="F868" s="12"/>
      <c r="G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</row>
    <row r="869" spans="2:21">
      <c r="B869" s="13"/>
      <c r="C869" s="13"/>
      <c r="D869" s="47"/>
      <c r="E869" s="12"/>
      <c r="F869" s="12"/>
      <c r="G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</row>
    <row r="870" spans="2:21">
      <c r="B870" s="13"/>
      <c r="C870" s="13"/>
      <c r="D870" s="47"/>
      <c r="E870" s="12"/>
      <c r="F870" s="12"/>
      <c r="G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</row>
    <row r="871" spans="2:21">
      <c r="B871" s="13"/>
      <c r="C871" s="13"/>
      <c r="D871" s="47"/>
      <c r="E871" s="12"/>
      <c r="F871" s="12"/>
      <c r="G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</row>
    <row r="872" spans="2:21">
      <c r="B872" s="13"/>
      <c r="C872" s="13"/>
      <c r="D872" s="47"/>
      <c r="E872" s="12"/>
      <c r="F872" s="12"/>
      <c r="G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</row>
    <row r="873" spans="2:21">
      <c r="B873" s="13"/>
      <c r="C873" s="13"/>
      <c r="D873" s="47"/>
      <c r="E873" s="12"/>
      <c r="F873" s="12"/>
      <c r="G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</row>
    <row r="874" spans="2:21">
      <c r="B874" s="13"/>
      <c r="C874" s="13"/>
      <c r="D874" s="47"/>
      <c r="E874" s="12"/>
      <c r="F874" s="12"/>
      <c r="G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</row>
    <row r="875" spans="2:21">
      <c r="B875" s="13"/>
      <c r="C875" s="13"/>
      <c r="D875" s="47"/>
      <c r="E875" s="12"/>
      <c r="F875" s="12"/>
      <c r="G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</row>
    <row r="876" spans="2:21">
      <c r="B876" s="13"/>
      <c r="C876" s="13"/>
      <c r="D876" s="47"/>
      <c r="E876" s="12"/>
      <c r="F876" s="12"/>
      <c r="G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</row>
    <row r="877" spans="2:21">
      <c r="B877" s="13"/>
      <c r="C877" s="13"/>
      <c r="D877" s="47"/>
      <c r="E877" s="12"/>
      <c r="F877" s="12"/>
      <c r="G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</row>
    <row r="878" spans="2:21">
      <c r="B878" s="13"/>
      <c r="C878" s="13"/>
      <c r="D878" s="47"/>
      <c r="E878" s="12"/>
      <c r="F878" s="12"/>
      <c r="G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</row>
    <row r="879" spans="2:21">
      <c r="B879" s="13"/>
      <c r="C879" s="13"/>
      <c r="D879" s="47"/>
      <c r="E879" s="12"/>
      <c r="F879" s="12"/>
      <c r="G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</row>
    <row r="880" spans="2:21">
      <c r="B880" s="13"/>
      <c r="C880" s="13"/>
      <c r="D880" s="47"/>
      <c r="E880" s="12"/>
      <c r="F880" s="12"/>
      <c r="G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</row>
    <row r="881" spans="2:21">
      <c r="B881" s="13"/>
      <c r="C881" s="13"/>
      <c r="D881" s="47"/>
      <c r="E881" s="12"/>
      <c r="F881" s="12"/>
      <c r="G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</row>
    <row r="882" spans="2:21">
      <c r="B882" s="13"/>
      <c r="C882" s="13"/>
      <c r="D882" s="47"/>
      <c r="E882" s="12"/>
      <c r="F882" s="12"/>
      <c r="G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</row>
    <row r="883" spans="2:21">
      <c r="B883" s="13"/>
      <c r="C883" s="13"/>
      <c r="D883" s="47"/>
      <c r="E883" s="12"/>
      <c r="F883" s="12"/>
      <c r="G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</row>
    <row r="884" spans="2:21">
      <c r="B884" s="13"/>
      <c r="C884" s="13"/>
      <c r="D884" s="47"/>
      <c r="E884" s="12"/>
      <c r="F884" s="12"/>
      <c r="G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</row>
    <row r="885" spans="2:21">
      <c r="B885" s="13"/>
      <c r="C885" s="13"/>
      <c r="D885" s="47"/>
      <c r="E885" s="12"/>
      <c r="F885" s="12"/>
      <c r="G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</row>
    <row r="886" spans="2:21">
      <c r="B886" s="13"/>
      <c r="C886" s="13"/>
      <c r="D886" s="47"/>
      <c r="E886" s="12"/>
      <c r="F886" s="12"/>
      <c r="G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</row>
    <row r="887" spans="2:21">
      <c r="B887" s="13"/>
      <c r="C887" s="13"/>
      <c r="D887" s="47"/>
      <c r="E887" s="12"/>
      <c r="F887" s="12"/>
      <c r="G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</row>
    <row r="888" spans="2:21">
      <c r="B888" s="13"/>
      <c r="C888" s="13"/>
      <c r="D888" s="47"/>
      <c r="E888" s="12"/>
      <c r="F888" s="12"/>
      <c r="G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</row>
    <row r="889" spans="2:21">
      <c r="B889" s="13"/>
      <c r="C889" s="13"/>
      <c r="D889" s="47"/>
      <c r="E889" s="12"/>
      <c r="F889" s="12"/>
      <c r="G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</row>
    <row r="890" spans="2:21">
      <c r="B890" s="13"/>
      <c r="C890" s="13"/>
      <c r="D890" s="47"/>
      <c r="E890" s="12"/>
      <c r="F890" s="12"/>
      <c r="G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</row>
    <row r="891" spans="2:21">
      <c r="B891" s="13"/>
      <c r="C891" s="13"/>
      <c r="D891" s="47"/>
      <c r="E891" s="12"/>
      <c r="F891" s="12"/>
      <c r="G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</row>
    <row r="892" spans="2:21">
      <c r="B892" s="13"/>
      <c r="C892" s="13"/>
      <c r="D892" s="47"/>
      <c r="E892" s="12"/>
      <c r="F892" s="12"/>
      <c r="G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</row>
    <row r="893" spans="2:21">
      <c r="B893" s="13"/>
      <c r="C893" s="13"/>
      <c r="D893" s="47"/>
      <c r="E893" s="12"/>
      <c r="F893" s="12"/>
      <c r="G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</row>
    <row r="894" spans="2:21">
      <c r="B894" s="13"/>
      <c r="C894" s="13"/>
      <c r="D894" s="47"/>
      <c r="E894" s="12"/>
      <c r="F894" s="12"/>
      <c r="G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</row>
    <row r="895" spans="2:21">
      <c r="B895" s="13"/>
      <c r="C895" s="13"/>
      <c r="D895" s="47"/>
      <c r="E895" s="12"/>
      <c r="F895" s="12"/>
      <c r="G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</row>
    <row r="896" spans="2:21">
      <c r="B896" s="13"/>
      <c r="C896" s="13"/>
      <c r="D896" s="47"/>
      <c r="E896" s="12"/>
      <c r="F896" s="12"/>
      <c r="G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</row>
    <row r="897" spans="2:21">
      <c r="B897" s="13"/>
      <c r="C897" s="13"/>
      <c r="D897" s="47"/>
      <c r="E897" s="12"/>
      <c r="F897" s="12"/>
      <c r="G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</row>
    <row r="898" spans="2:21">
      <c r="B898" s="13"/>
      <c r="C898" s="13"/>
      <c r="D898" s="47"/>
      <c r="E898" s="12"/>
      <c r="F898" s="12"/>
      <c r="G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</row>
    <row r="899" spans="2:21">
      <c r="B899" s="13"/>
      <c r="C899" s="13"/>
      <c r="D899" s="47"/>
      <c r="E899" s="12"/>
      <c r="F899" s="12"/>
      <c r="G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</row>
    <row r="900" spans="2:21">
      <c r="B900" s="13"/>
      <c r="C900" s="13"/>
      <c r="D900" s="47"/>
      <c r="E900" s="12"/>
      <c r="F900" s="12"/>
      <c r="G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</row>
    <row r="901" spans="2:21">
      <c r="B901" s="13"/>
      <c r="C901" s="13"/>
      <c r="D901" s="47"/>
      <c r="E901" s="12"/>
      <c r="F901" s="12"/>
      <c r="G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</row>
    <row r="902" spans="2:21">
      <c r="B902" s="13"/>
      <c r="C902" s="13"/>
      <c r="D902" s="47"/>
      <c r="E902" s="12"/>
      <c r="F902" s="12"/>
      <c r="G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</row>
    <row r="903" spans="2:21">
      <c r="B903" s="13"/>
      <c r="C903" s="13"/>
      <c r="D903" s="47"/>
      <c r="E903" s="12"/>
      <c r="F903" s="12"/>
      <c r="G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</row>
    <row r="904" spans="2:21">
      <c r="B904" s="13"/>
      <c r="C904" s="13"/>
      <c r="D904" s="47"/>
      <c r="E904" s="12"/>
      <c r="F904" s="12"/>
      <c r="G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</row>
    <row r="905" spans="2:21">
      <c r="B905" s="13"/>
      <c r="C905" s="13"/>
      <c r="D905" s="47"/>
      <c r="E905" s="12"/>
      <c r="F905" s="12"/>
      <c r="G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</row>
    <row r="906" spans="2:21">
      <c r="B906" s="13"/>
      <c r="C906" s="13"/>
      <c r="D906" s="47"/>
      <c r="E906" s="12"/>
      <c r="F906" s="12"/>
      <c r="G906" s="12"/>
      <c r="H906" s="19"/>
      <c r="I906" s="19"/>
      <c r="J906" s="19"/>
      <c r="K906" s="44"/>
      <c r="L906" s="12"/>
      <c r="M906" s="12"/>
      <c r="N906" s="12"/>
      <c r="O906" s="12"/>
      <c r="P906" s="12"/>
      <c r="Q906" s="12"/>
      <c r="R906" s="12"/>
      <c r="S906" s="12"/>
      <c r="T906" s="12"/>
      <c r="U906" s="12"/>
    </row>
    <row r="907" spans="2:21">
      <c r="B907" s="13"/>
      <c r="C907" s="13"/>
      <c r="D907" s="47"/>
      <c r="E907" s="12"/>
      <c r="F907" s="12"/>
      <c r="G907" s="12"/>
      <c r="H907" s="19"/>
      <c r="I907" s="19"/>
      <c r="J907" s="19"/>
      <c r="K907" s="44"/>
      <c r="L907" s="12"/>
      <c r="M907" s="12"/>
      <c r="N907" s="12"/>
      <c r="O907" s="12"/>
      <c r="P907" s="12"/>
      <c r="Q907" s="12"/>
      <c r="R907" s="12"/>
      <c r="S907" s="12"/>
      <c r="T907" s="12"/>
      <c r="U907" s="12"/>
    </row>
    <row r="908" spans="2:21">
      <c r="B908" s="13"/>
      <c r="C908" s="13"/>
      <c r="D908" s="47"/>
      <c r="E908" s="12"/>
      <c r="F908" s="12"/>
      <c r="G908" s="12"/>
      <c r="H908" s="19"/>
      <c r="I908" s="19"/>
      <c r="J908" s="19"/>
      <c r="K908" s="44"/>
      <c r="L908" s="12"/>
      <c r="M908" s="12"/>
      <c r="N908" s="12"/>
      <c r="O908" s="12"/>
      <c r="P908" s="12"/>
      <c r="Q908" s="12"/>
      <c r="R908" s="12"/>
      <c r="S908" s="12"/>
      <c r="T908" s="12"/>
      <c r="U908" s="12"/>
    </row>
    <row r="909" spans="2:21">
      <c r="B909" s="13"/>
      <c r="C909" s="13"/>
      <c r="D909" s="47"/>
      <c r="E909" s="12"/>
      <c r="F909" s="12"/>
      <c r="G909" s="12"/>
      <c r="H909" s="19"/>
      <c r="I909" s="19"/>
      <c r="J909" s="19"/>
      <c r="K909" s="44"/>
      <c r="L909" s="12"/>
      <c r="M909" s="12"/>
      <c r="N909" s="12"/>
      <c r="O909" s="12"/>
      <c r="P909" s="12"/>
      <c r="Q909" s="12"/>
      <c r="R909" s="12"/>
      <c r="S909" s="12"/>
      <c r="T909" s="12"/>
      <c r="U909" s="12"/>
    </row>
    <row r="910" spans="2:21">
      <c r="B910" s="13"/>
      <c r="C910" s="13"/>
      <c r="D910" s="47"/>
      <c r="E910" s="12"/>
      <c r="F910" s="12"/>
      <c r="G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</row>
    <row r="911" spans="2:21">
      <c r="B911" s="13"/>
      <c r="C911" s="13"/>
      <c r="D911" s="47"/>
      <c r="E911" s="12"/>
      <c r="F911" s="12"/>
      <c r="G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</row>
    <row r="912" spans="2:21">
      <c r="B912" s="13"/>
      <c r="C912" s="13"/>
      <c r="D912" s="47"/>
      <c r="E912" s="12"/>
      <c r="F912" s="12"/>
      <c r="G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</row>
    <row r="913" spans="2:21">
      <c r="B913" s="13"/>
      <c r="C913" s="13"/>
      <c r="D913" s="47"/>
      <c r="E913" s="12"/>
      <c r="F913" s="12"/>
      <c r="G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</row>
    <row r="914" spans="2:21">
      <c r="B914" s="13"/>
      <c r="C914" s="13"/>
      <c r="D914" s="47"/>
      <c r="E914" s="12"/>
      <c r="F914" s="12"/>
      <c r="G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</row>
    <row r="915" spans="2:21">
      <c r="B915" s="13"/>
      <c r="C915" s="13"/>
      <c r="D915" s="47"/>
      <c r="E915" s="12"/>
      <c r="F915" s="12"/>
      <c r="G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</row>
    <row r="916" spans="2:21">
      <c r="B916" s="13"/>
      <c r="C916" s="13"/>
      <c r="D916" s="47"/>
      <c r="E916" s="12"/>
      <c r="F916" s="12"/>
      <c r="G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</row>
    <row r="917" spans="2:21">
      <c r="B917" s="13"/>
      <c r="C917" s="13"/>
      <c r="D917" s="47"/>
      <c r="E917" s="12"/>
      <c r="F917" s="12"/>
      <c r="G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</row>
    <row r="918" spans="2:21">
      <c r="B918" s="13"/>
      <c r="C918" s="13"/>
      <c r="D918" s="47"/>
      <c r="E918" s="12"/>
      <c r="F918" s="12"/>
      <c r="G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</row>
    <row r="919" spans="2:21">
      <c r="B919" s="13"/>
      <c r="C919" s="13"/>
      <c r="D919" s="47"/>
      <c r="E919" s="12"/>
      <c r="F919" s="12"/>
      <c r="G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</row>
    <row r="920" spans="2:21">
      <c r="B920" s="13"/>
      <c r="C920" s="13"/>
      <c r="D920" s="47"/>
      <c r="E920" s="12"/>
      <c r="F920" s="12"/>
      <c r="G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</row>
    <row r="921" spans="2:21">
      <c r="B921" s="13"/>
      <c r="C921" s="13"/>
      <c r="D921" s="47"/>
      <c r="E921" s="12"/>
      <c r="F921" s="12"/>
      <c r="G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</row>
    <row r="922" spans="2:21">
      <c r="B922" s="13"/>
      <c r="C922" s="13"/>
      <c r="D922" s="47"/>
      <c r="E922" s="12"/>
      <c r="F922" s="12"/>
      <c r="G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</row>
    <row r="923" spans="2:21">
      <c r="B923" s="13"/>
      <c r="C923" s="13"/>
      <c r="D923" s="47"/>
      <c r="E923" s="12"/>
      <c r="F923" s="12"/>
      <c r="G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</row>
    <row r="924" spans="2:21">
      <c r="B924" s="13"/>
      <c r="C924" s="13"/>
      <c r="D924" s="47"/>
      <c r="E924" s="12"/>
      <c r="F924" s="12"/>
      <c r="G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</row>
    <row r="925" spans="2:21">
      <c r="B925" s="13"/>
      <c r="C925" s="13"/>
      <c r="D925" s="47"/>
      <c r="E925" s="12"/>
      <c r="F925" s="12"/>
      <c r="G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</row>
    <row r="926" spans="2:21">
      <c r="B926" s="13"/>
      <c r="C926" s="13"/>
      <c r="D926" s="47"/>
      <c r="E926" s="12"/>
      <c r="F926" s="12"/>
      <c r="G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</row>
    <row r="927" spans="2:21">
      <c r="B927" s="13"/>
      <c r="C927" s="13"/>
      <c r="D927" s="47"/>
      <c r="E927" s="12"/>
      <c r="F927" s="12"/>
      <c r="G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</row>
    <row r="928" spans="2:21">
      <c r="B928" s="13"/>
      <c r="C928" s="13"/>
      <c r="D928" s="47"/>
      <c r="E928" s="12"/>
      <c r="F928" s="12"/>
      <c r="G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</row>
    <row r="929" spans="2:21">
      <c r="B929" s="13"/>
      <c r="C929" s="13"/>
      <c r="D929" s="47"/>
      <c r="E929" s="12"/>
      <c r="F929" s="12"/>
      <c r="G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</row>
    <row r="930" spans="2:21">
      <c r="B930" s="13"/>
      <c r="C930" s="13"/>
      <c r="D930" s="47"/>
      <c r="E930" s="12"/>
      <c r="F930" s="12"/>
      <c r="G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</row>
    <row r="931" spans="2:21">
      <c r="B931" s="13"/>
      <c r="C931" s="13"/>
      <c r="D931" s="47"/>
      <c r="E931" s="12"/>
      <c r="F931" s="12"/>
      <c r="G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</row>
    <row r="932" spans="2:21">
      <c r="B932" s="13"/>
      <c r="C932" s="13"/>
      <c r="D932" s="47"/>
      <c r="E932" s="12"/>
      <c r="F932" s="12"/>
      <c r="G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</row>
    <row r="933" spans="2:21">
      <c r="B933" s="13"/>
      <c r="C933" s="13"/>
      <c r="D933" s="47"/>
      <c r="E933" s="12"/>
      <c r="F933" s="12"/>
      <c r="G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</row>
    <row r="934" spans="2:21">
      <c r="B934" s="13"/>
      <c r="C934" s="13"/>
      <c r="D934" s="47"/>
      <c r="E934" s="12"/>
      <c r="F934" s="12"/>
      <c r="G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</row>
    <row r="935" spans="2:21">
      <c r="B935" s="13"/>
      <c r="C935" s="13"/>
      <c r="D935" s="47"/>
      <c r="E935" s="12"/>
      <c r="F935" s="12"/>
      <c r="G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</row>
    <row r="936" spans="2:21">
      <c r="B936" s="13"/>
      <c r="C936" s="13"/>
      <c r="D936" s="47"/>
      <c r="E936" s="12"/>
      <c r="F936" s="12"/>
      <c r="G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</row>
    <row r="937" spans="2:21">
      <c r="B937" s="13"/>
      <c r="C937" s="13"/>
      <c r="D937" s="47"/>
      <c r="E937" s="12"/>
      <c r="F937" s="12"/>
      <c r="G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</row>
    <row r="938" spans="2:21">
      <c r="B938" s="13"/>
      <c r="C938" s="13"/>
      <c r="D938" s="47"/>
      <c r="E938" s="12"/>
      <c r="F938" s="12"/>
      <c r="G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</row>
    <row r="939" spans="2:21">
      <c r="B939" s="13"/>
      <c r="C939" s="13"/>
      <c r="D939" s="47"/>
      <c r="E939" s="12"/>
      <c r="F939" s="12"/>
      <c r="G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</row>
    <row r="940" spans="2:21">
      <c r="B940" s="13"/>
      <c r="C940" s="13"/>
      <c r="D940" s="47"/>
      <c r="E940" s="12"/>
      <c r="F940" s="12"/>
      <c r="G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</row>
    <row r="941" spans="2:21">
      <c r="B941" s="13"/>
      <c r="C941" s="13"/>
      <c r="D941" s="47"/>
      <c r="E941" s="12"/>
      <c r="F941" s="12"/>
      <c r="G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</row>
    <row r="942" spans="2:21">
      <c r="B942" s="13"/>
      <c r="C942" s="13"/>
      <c r="D942" s="47"/>
      <c r="E942" s="12"/>
      <c r="F942" s="12"/>
      <c r="G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</row>
    <row r="943" spans="2:21">
      <c r="B943" s="13"/>
      <c r="C943" s="13"/>
      <c r="D943" s="47"/>
      <c r="E943" s="12"/>
      <c r="F943" s="12"/>
      <c r="G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</row>
    <row r="944" spans="2:21">
      <c r="B944" s="13"/>
      <c r="C944" s="13"/>
      <c r="D944" s="47"/>
      <c r="E944" s="12"/>
      <c r="F944" s="12"/>
      <c r="G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</row>
    <row r="945" spans="2:21">
      <c r="B945" s="13"/>
      <c r="C945" s="13"/>
      <c r="D945" s="47"/>
      <c r="E945" s="12"/>
      <c r="F945" s="12"/>
      <c r="G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</row>
    <row r="946" spans="2:21">
      <c r="B946" s="13"/>
      <c r="C946" s="13"/>
      <c r="D946" s="47"/>
      <c r="E946" s="12"/>
      <c r="F946" s="12"/>
      <c r="G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</row>
    <row r="947" spans="2:21">
      <c r="B947" s="13"/>
      <c r="C947" s="13"/>
      <c r="D947" s="47"/>
      <c r="E947" s="12"/>
      <c r="F947" s="12"/>
      <c r="G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</row>
    <row r="948" spans="2:21">
      <c r="B948" s="13"/>
      <c r="C948" s="13"/>
      <c r="D948" s="47"/>
      <c r="E948" s="12"/>
      <c r="F948" s="12"/>
      <c r="G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</row>
    <row r="949" spans="2:21">
      <c r="B949" s="13"/>
      <c r="C949" s="13"/>
      <c r="D949" s="47"/>
      <c r="E949" s="12"/>
      <c r="F949" s="12"/>
      <c r="G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</row>
    <row r="950" spans="2:21">
      <c r="B950" s="13"/>
      <c r="C950" s="13"/>
      <c r="D950" s="47"/>
      <c r="E950" s="12"/>
      <c r="F950" s="12"/>
      <c r="G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</row>
    <row r="951" spans="2:21">
      <c r="B951" s="13"/>
      <c r="C951" s="13"/>
      <c r="D951" s="47"/>
      <c r="E951" s="12"/>
      <c r="F951" s="12"/>
      <c r="G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</row>
    <row r="952" spans="2:21">
      <c r="B952" s="13"/>
      <c r="C952" s="13"/>
      <c r="D952" s="47"/>
      <c r="E952" s="12"/>
      <c r="F952" s="12"/>
      <c r="G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</row>
    <row r="953" spans="2:21">
      <c r="B953" s="13"/>
      <c r="C953" s="13"/>
      <c r="D953" s="47"/>
      <c r="E953" s="12"/>
      <c r="F953" s="12"/>
      <c r="G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</row>
    <row r="954" spans="2:21">
      <c r="B954" s="13"/>
      <c r="C954" s="13"/>
      <c r="D954" s="47"/>
      <c r="E954" s="12"/>
      <c r="F954" s="12"/>
      <c r="G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</row>
    <row r="955" spans="2:21">
      <c r="B955" s="13"/>
      <c r="C955" s="13"/>
      <c r="D955" s="47"/>
      <c r="E955" s="12"/>
      <c r="F955" s="12"/>
      <c r="G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</row>
    <row r="956" spans="2:21">
      <c r="B956" s="13"/>
      <c r="C956" s="13"/>
      <c r="D956" s="47"/>
      <c r="E956" s="12"/>
      <c r="F956" s="12"/>
      <c r="G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</row>
    <row r="957" spans="2:21">
      <c r="B957" s="13"/>
      <c r="C957" s="13"/>
      <c r="D957" s="47"/>
      <c r="E957" s="12"/>
      <c r="F957" s="12"/>
      <c r="G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</row>
    <row r="958" spans="2:21">
      <c r="B958" s="13"/>
      <c r="C958" s="13"/>
      <c r="D958" s="47"/>
      <c r="E958" s="12"/>
      <c r="F958" s="12"/>
      <c r="G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</row>
    <row r="959" spans="2:21">
      <c r="B959" s="13"/>
      <c r="C959" s="13"/>
      <c r="D959" s="47"/>
      <c r="E959" s="12"/>
      <c r="F959" s="12"/>
      <c r="G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</row>
    <row r="960" spans="2:21">
      <c r="B960" s="13"/>
      <c r="C960" s="13"/>
      <c r="D960" s="47"/>
      <c r="E960" s="12"/>
      <c r="F960" s="12"/>
      <c r="G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</row>
    <row r="961" spans="2:21">
      <c r="B961" s="13"/>
      <c r="C961" s="13"/>
      <c r="D961" s="47"/>
      <c r="E961" s="12"/>
      <c r="F961" s="12"/>
      <c r="G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</row>
    <row r="962" spans="2:21">
      <c r="B962" s="13"/>
      <c r="C962" s="13"/>
      <c r="D962" s="47"/>
      <c r="E962" s="12"/>
      <c r="F962" s="12"/>
      <c r="G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</row>
    <row r="963" spans="2:21">
      <c r="B963" s="13"/>
      <c r="C963" s="13"/>
      <c r="D963" s="47"/>
      <c r="E963" s="12"/>
      <c r="F963" s="12"/>
      <c r="G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</row>
    <row r="964" spans="2:21">
      <c r="B964" s="13"/>
      <c r="C964" s="13"/>
      <c r="D964" s="47"/>
      <c r="E964" s="12"/>
      <c r="F964" s="12"/>
      <c r="G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</row>
    <row r="965" spans="2:21">
      <c r="B965" s="13"/>
      <c r="C965" s="13"/>
      <c r="D965" s="47"/>
      <c r="E965" s="12"/>
      <c r="F965" s="12"/>
      <c r="G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</row>
    <row r="966" spans="2:21">
      <c r="B966" s="13"/>
      <c r="C966" s="13"/>
      <c r="D966" s="47"/>
      <c r="E966" s="12"/>
      <c r="F966" s="12"/>
      <c r="G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</row>
    <row r="967" spans="2:21">
      <c r="B967" s="13"/>
      <c r="C967" s="13"/>
      <c r="D967" s="47"/>
      <c r="E967" s="12"/>
      <c r="F967" s="12"/>
      <c r="G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</row>
    <row r="968" spans="2:21">
      <c r="B968" s="13"/>
      <c r="C968" s="13"/>
      <c r="D968" s="47"/>
      <c r="E968" s="12"/>
      <c r="F968" s="12"/>
      <c r="G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</row>
    <row r="969" spans="2:21">
      <c r="B969" s="13"/>
      <c r="C969" s="13"/>
      <c r="D969" s="47"/>
      <c r="E969" s="12"/>
      <c r="F969" s="12"/>
      <c r="G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</row>
    <row r="970" spans="2:21">
      <c r="B970" s="13"/>
      <c r="C970" s="13"/>
      <c r="D970" s="47"/>
      <c r="E970" s="12"/>
      <c r="F970" s="12"/>
      <c r="G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</row>
    <row r="971" spans="2:21">
      <c r="B971" s="13"/>
      <c r="C971" s="13"/>
      <c r="D971" s="47"/>
      <c r="E971" s="12"/>
      <c r="F971" s="12"/>
      <c r="G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</row>
    <row r="972" spans="2:21">
      <c r="B972" s="13"/>
      <c r="C972" s="13"/>
      <c r="D972" s="47"/>
      <c r="E972" s="12"/>
      <c r="F972" s="12"/>
      <c r="G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</row>
    <row r="973" spans="2:21">
      <c r="B973" s="13"/>
      <c r="C973" s="13"/>
      <c r="D973" s="47"/>
      <c r="E973" s="12"/>
      <c r="F973" s="12"/>
      <c r="G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</row>
    <row r="974" spans="2:21">
      <c r="B974" s="13"/>
      <c r="C974" s="13"/>
      <c r="D974" s="47"/>
      <c r="E974" s="12"/>
      <c r="F974" s="12"/>
      <c r="G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</row>
    <row r="975" spans="2:21">
      <c r="B975" s="10"/>
      <c r="C975" s="10"/>
      <c r="D975" s="46"/>
      <c r="E975" s="11"/>
      <c r="F975" s="11"/>
      <c r="G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</row>
    <row r="976" spans="2:21">
      <c r="B976" s="10"/>
      <c r="C976" s="10"/>
      <c r="D976" s="46"/>
      <c r="E976" s="11"/>
      <c r="F976" s="11"/>
      <c r="G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</row>
    <row r="977" spans="2:21">
      <c r="B977" s="10"/>
      <c r="C977" s="10"/>
      <c r="D977" s="46"/>
      <c r="E977" s="11"/>
      <c r="F977" s="11"/>
      <c r="G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</row>
    <row r="978" spans="2:21">
      <c r="B978" s="10"/>
      <c r="C978" s="10"/>
      <c r="D978" s="46"/>
      <c r="E978" s="11"/>
      <c r="F978" s="11"/>
      <c r="G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</row>
    <row r="979" spans="2:21">
      <c r="B979" s="10"/>
      <c r="C979" s="10"/>
      <c r="D979" s="46"/>
      <c r="E979" s="11"/>
      <c r="F979" s="11"/>
      <c r="G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</row>
    <row r="980" spans="2:21">
      <c r="B980" s="10"/>
      <c r="C980" s="10"/>
      <c r="D980" s="46"/>
      <c r="E980" s="11"/>
      <c r="F980" s="11"/>
      <c r="G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</row>
    <row r="981" spans="2:21">
      <c r="B981" s="10"/>
      <c r="C981" s="10"/>
      <c r="D981" s="46"/>
      <c r="E981" s="11"/>
      <c r="F981" s="11"/>
      <c r="G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</row>
    <row r="982" spans="2:21">
      <c r="B982" s="10"/>
      <c r="C982" s="10"/>
      <c r="D982" s="46"/>
      <c r="E982" s="11"/>
      <c r="F982" s="11"/>
      <c r="G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</row>
    <row r="983" spans="2:21">
      <c r="B983" s="10"/>
      <c r="C983" s="10"/>
      <c r="D983" s="46"/>
      <c r="E983" s="11"/>
      <c r="F983" s="11"/>
      <c r="G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</row>
    <row r="984" spans="2:21">
      <c r="B984" s="10"/>
      <c r="C984" s="10"/>
      <c r="D984" s="46"/>
      <c r="E984" s="11"/>
      <c r="F984" s="11"/>
      <c r="G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</row>
    <row r="985" spans="2:21">
      <c r="B985" s="10"/>
      <c r="C985" s="10"/>
      <c r="D985" s="46"/>
      <c r="E985" s="11"/>
      <c r="F985" s="11"/>
      <c r="G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</row>
    <row r="986" spans="2:21">
      <c r="B986" s="10"/>
      <c r="C986" s="10"/>
      <c r="D986" s="46"/>
      <c r="E986" s="11"/>
      <c r="F986" s="11"/>
      <c r="G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</row>
    <row r="987" spans="2:21">
      <c r="B987" s="10"/>
      <c r="C987" s="10"/>
      <c r="D987" s="46"/>
      <c r="E987" s="11"/>
      <c r="F987" s="11"/>
      <c r="G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</row>
    <row r="988" spans="2:21">
      <c r="B988" s="10"/>
      <c r="C988" s="10"/>
      <c r="D988" s="46"/>
      <c r="E988" s="11"/>
      <c r="F988" s="11"/>
      <c r="G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</row>
    <row r="989" spans="2:21">
      <c r="B989" s="10"/>
      <c r="C989" s="10"/>
      <c r="D989" s="46"/>
      <c r="E989" s="11"/>
      <c r="F989" s="11"/>
      <c r="G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</row>
    <row r="990" spans="2:21">
      <c r="B990" s="10"/>
      <c r="C990" s="10"/>
      <c r="D990" s="46"/>
      <c r="E990" s="11"/>
      <c r="F990" s="11"/>
      <c r="G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</row>
    <row r="991" spans="2:21">
      <c r="B991" s="10"/>
      <c r="C991" s="10"/>
      <c r="D991" s="46"/>
      <c r="E991" s="11"/>
      <c r="F991" s="11"/>
      <c r="G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</row>
    <row r="992" spans="2:21">
      <c r="B992" s="10"/>
      <c r="C992" s="10"/>
      <c r="D992" s="46"/>
      <c r="E992" s="11"/>
      <c r="F992" s="11"/>
      <c r="G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</row>
    <row r="993" spans="2:21">
      <c r="B993" s="10"/>
      <c r="C993" s="10"/>
      <c r="D993" s="46"/>
      <c r="E993" s="11"/>
      <c r="F993" s="11"/>
      <c r="G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</row>
    <row r="994" spans="2:21">
      <c r="B994" s="10"/>
      <c r="C994" s="10"/>
      <c r="D994" s="46"/>
      <c r="E994" s="11"/>
      <c r="F994" s="11"/>
      <c r="G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</row>
    <row r="995" spans="2:21">
      <c r="B995" s="10"/>
      <c r="C995" s="10"/>
      <c r="D995" s="46"/>
      <c r="E995" s="11"/>
      <c r="F995" s="11"/>
      <c r="G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</row>
    <row r="996" spans="2:21">
      <c r="B996" s="10"/>
      <c r="C996" s="10"/>
      <c r="D996" s="46"/>
      <c r="E996" s="11"/>
      <c r="F996" s="11"/>
      <c r="G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</row>
    <row r="997" spans="2:21">
      <c r="B997" s="10"/>
      <c r="C997" s="10"/>
      <c r="D997" s="46"/>
      <c r="E997" s="11"/>
      <c r="F997" s="11"/>
      <c r="G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</row>
    <row r="998" spans="2:21">
      <c r="B998" s="10"/>
      <c r="C998" s="10"/>
      <c r="D998" s="46"/>
      <c r="E998" s="11"/>
      <c r="F998" s="11"/>
      <c r="G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</row>
    <row r="999" spans="2:21">
      <c r="B999" s="10"/>
      <c r="C999" s="10"/>
      <c r="D999" s="46"/>
      <c r="E999" s="11"/>
      <c r="F999" s="11"/>
      <c r="G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</row>
    <row r="1000" spans="2:21">
      <c r="B1000" s="10"/>
      <c r="C1000" s="10"/>
      <c r="D1000" s="46"/>
      <c r="E1000" s="11"/>
      <c r="F1000" s="11"/>
      <c r="G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</row>
    <row r="1001" spans="2:21">
      <c r="B1001" s="10"/>
      <c r="C1001" s="10"/>
      <c r="D1001" s="46"/>
      <c r="E1001" s="11"/>
      <c r="F1001" s="11"/>
      <c r="G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</row>
    <row r="1002" spans="2:21">
      <c r="B1002" s="10"/>
      <c r="C1002" s="10"/>
      <c r="D1002" s="46"/>
      <c r="E1002" s="11"/>
      <c r="F1002" s="11"/>
      <c r="G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</row>
    <row r="1003" spans="2:21">
      <c r="B1003" s="10"/>
      <c r="C1003" s="10"/>
      <c r="D1003" s="46"/>
      <c r="E1003" s="11"/>
      <c r="F1003" s="11"/>
      <c r="G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</row>
    <row r="1004" spans="2:21">
      <c r="B1004" s="10"/>
      <c r="C1004" s="10"/>
      <c r="D1004" s="46"/>
      <c r="E1004" s="11"/>
      <c r="F1004" s="11"/>
      <c r="G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</row>
    <row r="1005" spans="2:21">
      <c r="B1005" s="10"/>
      <c r="C1005" s="10"/>
      <c r="D1005" s="46"/>
      <c r="E1005" s="11"/>
      <c r="F1005" s="11"/>
      <c r="G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</row>
    <row r="1006" spans="2:21">
      <c r="B1006" s="10"/>
      <c r="C1006" s="10"/>
      <c r="D1006" s="46"/>
      <c r="E1006" s="11"/>
      <c r="F1006" s="11"/>
      <c r="G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</row>
    <row r="1007" spans="2:21">
      <c r="B1007" s="10"/>
      <c r="C1007" s="10"/>
      <c r="D1007" s="46"/>
      <c r="E1007" s="11"/>
      <c r="F1007" s="11"/>
      <c r="G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</row>
    <row r="1008" spans="2:21">
      <c r="B1008" s="10"/>
      <c r="C1008" s="10"/>
      <c r="D1008" s="46"/>
      <c r="E1008" s="11"/>
      <c r="F1008" s="11"/>
      <c r="G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</row>
    <row r="1009" spans="2:21">
      <c r="B1009" s="10"/>
      <c r="C1009" s="10"/>
      <c r="D1009" s="46"/>
      <c r="E1009" s="11"/>
      <c r="F1009" s="11"/>
      <c r="G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</row>
    <row r="1010" spans="2:21">
      <c r="B1010" s="10"/>
      <c r="C1010" s="10"/>
      <c r="D1010" s="46"/>
      <c r="E1010" s="11"/>
      <c r="F1010" s="11"/>
      <c r="G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</row>
    <row r="1011" spans="2:21">
      <c r="B1011" s="10"/>
      <c r="C1011" s="10"/>
      <c r="D1011" s="46"/>
      <c r="E1011" s="11"/>
      <c r="F1011" s="11"/>
      <c r="G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</row>
    <row r="1012" spans="2:21">
      <c r="B1012" s="10"/>
      <c r="C1012" s="10"/>
      <c r="D1012" s="46"/>
      <c r="E1012" s="11"/>
      <c r="F1012" s="11"/>
      <c r="G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</row>
    <row r="1013" spans="2:21">
      <c r="B1013" s="10"/>
      <c r="C1013" s="10"/>
      <c r="D1013" s="46"/>
      <c r="E1013" s="11"/>
      <c r="F1013" s="11"/>
      <c r="G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</row>
    <row r="1014" spans="2:21">
      <c r="B1014" s="10"/>
      <c r="C1014" s="10"/>
      <c r="D1014" s="46"/>
      <c r="E1014" s="11"/>
      <c r="F1014" s="11"/>
      <c r="G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</row>
    <row r="1015" spans="2:21">
      <c r="B1015" s="10"/>
      <c r="C1015" s="10"/>
      <c r="D1015" s="46"/>
      <c r="E1015" s="11"/>
      <c r="F1015" s="11"/>
      <c r="G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</row>
    <row r="1016" spans="2:21">
      <c r="B1016" s="10"/>
      <c r="C1016" s="10"/>
      <c r="D1016" s="46"/>
      <c r="E1016" s="11"/>
      <c r="F1016" s="11"/>
      <c r="G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</row>
    <row r="1017" spans="2:21">
      <c r="B1017" s="10"/>
      <c r="C1017" s="10"/>
      <c r="D1017" s="46"/>
      <c r="E1017" s="11"/>
      <c r="F1017" s="11"/>
      <c r="G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</row>
    <row r="1018" spans="2:21">
      <c r="B1018" s="10"/>
      <c r="C1018" s="10"/>
      <c r="D1018" s="46"/>
      <c r="E1018" s="11"/>
      <c r="F1018" s="11"/>
      <c r="G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</row>
    <row r="1019" spans="2:21">
      <c r="B1019" s="10"/>
      <c r="C1019" s="10"/>
      <c r="D1019" s="46"/>
      <c r="E1019" s="11"/>
      <c r="F1019" s="11"/>
      <c r="G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</row>
    <row r="1020" spans="2:21">
      <c r="B1020" s="10"/>
      <c r="C1020" s="10"/>
      <c r="D1020" s="46"/>
      <c r="E1020" s="11"/>
      <c r="F1020" s="11"/>
      <c r="G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</row>
    <row r="1021" spans="2:21">
      <c r="B1021" s="10"/>
      <c r="C1021" s="10"/>
      <c r="D1021" s="46"/>
      <c r="E1021" s="11"/>
      <c r="F1021" s="11"/>
      <c r="G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</row>
    <row r="1022" spans="2:21">
      <c r="B1022" s="10"/>
      <c r="C1022" s="10"/>
      <c r="D1022" s="46"/>
      <c r="E1022" s="11"/>
      <c r="F1022" s="11"/>
      <c r="G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</row>
    <row r="1023" spans="2:21">
      <c r="B1023" s="10"/>
      <c r="C1023" s="10"/>
      <c r="D1023" s="46"/>
      <c r="E1023" s="11"/>
      <c r="F1023" s="11"/>
      <c r="G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</row>
    <row r="1024" spans="2:21">
      <c r="B1024" s="10"/>
      <c r="C1024" s="10"/>
      <c r="D1024" s="46"/>
      <c r="E1024" s="11"/>
      <c r="F1024" s="11"/>
      <c r="G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</row>
    <row r="1025" spans="2:21">
      <c r="B1025" s="10"/>
      <c r="C1025" s="10"/>
      <c r="D1025" s="46"/>
      <c r="E1025" s="11"/>
      <c r="F1025" s="11"/>
      <c r="G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</row>
    <row r="1026" spans="2:21">
      <c r="B1026" s="10"/>
      <c r="C1026" s="10"/>
      <c r="D1026" s="46"/>
      <c r="E1026" s="11"/>
      <c r="F1026" s="11"/>
      <c r="G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</row>
    <row r="1027" spans="2:21">
      <c r="B1027" s="10"/>
      <c r="C1027" s="10"/>
      <c r="D1027" s="46"/>
      <c r="E1027" s="11"/>
      <c r="F1027" s="11"/>
      <c r="G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</row>
    <row r="1028" spans="2:21">
      <c r="B1028" s="10"/>
      <c r="C1028" s="10"/>
      <c r="D1028" s="46"/>
      <c r="E1028" s="11"/>
      <c r="F1028" s="11"/>
      <c r="G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</row>
    <row r="1029" spans="2:21">
      <c r="B1029" s="10"/>
      <c r="C1029" s="10"/>
      <c r="D1029" s="46"/>
      <c r="E1029" s="11"/>
      <c r="F1029" s="11"/>
      <c r="G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</row>
    <row r="1030" spans="2:21">
      <c r="B1030" s="10"/>
      <c r="C1030" s="10"/>
      <c r="D1030" s="46"/>
      <c r="E1030" s="11"/>
      <c r="F1030" s="11"/>
      <c r="G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</row>
    <row r="1031" spans="2:21">
      <c r="B1031" s="10"/>
      <c r="C1031" s="10"/>
      <c r="D1031" s="46"/>
      <c r="E1031" s="11"/>
      <c r="F1031" s="11"/>
      <c r="G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</row>
    <row r="1032" spans="2:21">
      <c r="B1032" s="10"/>
      <c r="C1032" s="10"/>
      <c r="D1032" s="46"/>
      <c r="E1032" s="11"/>
      <c r="F1032" s="11"/>
      <c r="G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</row>
    <row r="1033" spans="2:21">
      <c r="B1033" s="10"/>
      <c r="C1033" s="10"/>
      <c r="D1033" s="46"/>
      <c r="E1033" s="11"/>
      <c r="F1033" s="11"/>
      <c r="G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</row>
    <row r="1034" spans="2:21">
      <c r="B1034" s="10"/>
      <c r="C1034" s="10"/>
      <c r="D1034" s="46"/>
      <c r="E1034" s="11"/>
      <c r="F1034" s="11"/>
      <c r="G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</row>
    <row r="1035" spans="2:21">
      <c r="B1035" s="10"/>
      <c r="C1035" s="10"/>
      <c r="D1035" s="46"/>
      <c r="E1035" s="11"/>
      <c r="F1035" s="11"/>
      <c r="G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</row>
    <row r="1036" spans="2:21">
      <c r="B1036" s="10"/>
      <c r="C1036" s="10"/>
      <c r="D1036" s="46"/>
      <c r="E1036" s="11"/>
      <c r="F1036" s="11"/>
      <c r="G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</row>
    <row r="1037" spans="2:21">
      <c r="B1037" s="10"/>
      <c r="C1037" s="10"/>
      <c r="D1037" s="46"/>
      <c r="E1037" s="11"/>
      <c r="F1037" s="11"/>
      <c r="G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</row>
    <row r="1038" spans="2:21">
      <c r="B1038" s="10"/>
      <c r="C1038" s="10"/>
      <c r="D1038" s="46"/>
      <c r="E1038" s="11"/>
      <c r="F1038" s="11"/>
      <c r="G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</row>
    <row r="1039" spans="2:21">
      <c r="B1039" s="10"/>
      <c r="C1039" s="10"/>
      <c r="D1039" s="46"/>
      <c r="E1039" s="11"/>
      <c r="F1039" s="11"/>
      <c r="G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</row>
    <row r="1040" spans="2:21">
      <c r="B1040" s="10"/>
      <c r="C1040" s="10"/>
      <c r="D1040" s="46"/>
      <c r="E1040" s="11"/>
      <c r="F1040" s="11"/>
      <c r="G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</row>
    <row r="1041" spans="2:21">
      <c r="B1041" s="10"/>
      <c r="C1041" s="10"/>
      <c r="D1041" s="46"/>
      <c r="E1041" s="11"/>
      <c r="F1041" s="11"/>
      <c r="G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</row>
    <row r="1042" spans="2:21">
      <c r="B1042" s="10"/>
      <c r="C1042" s="10"/>
      <c r="D1042" s="46"/>
      <c r="E1042" s="11"/>
      <c r="F1042" s="11"/>
      <c r="G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</row>
    <row r="1043" spans="2:21">
      <c r="B1043" s="10"/>
      <c r="C1043" s="10"/>
      <c r="D1043" s="46"/>
      <c r="E1043" s="11"/>
      <c r="F1043" s="11"/>
      <c r="G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</row>
    <row r="1044" spans="2:21">
      <c r="B1044" s="10"/>
      <c r="C1044" s="10"/>
      <c r="D1044" s="46"/>
      <c r="E1044" s="11"/>
      <c r="F1044" s="11"/>
      <c r="G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</row>
    <row r="1045" spans="2:21">
      <c r="B1045" s="10"/>
      <c r="C1045" s="10"/>
      <c r="D1045" s="46"/>
      <c r="E1045" s="11"/>
      <c r="F1045" s="11"/>
      <c r="G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</row>
    <row r="1046" spans="2:21">
      <c r="B1046" s="10"/>
      <c r="C1046" s="10"/>
      <c r="D1046" s="46"/>
      <c r="E1046" s="11"/>
      <c r="F1046" s="11"/>
      <c r="G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</row>
    <row r="1047" spans="2:21">
      <c r="B1047" s="10"/>
      <c r="C1047" s="10"/>
      <c r="D1047" s="46"/>
      <c r="E1047" s="11"/>
      <c r="F1047" s="11"/>
      <c r="G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</row>
    <row r="1048" spans="2:21">
      <c r="B1048" s="10"/>
      <c r="C1048" s="10"/>
      <c r="D1048" s="46"/>
      <c r="E1048" s="11"/>
      <c r="F1048" s="11"/>
      <c r="G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</row>
    <row r="1049" spans="2:21">
      <c r="B1049" s="10"/>
      <c r="C1049" s="10"/>
      <c r="D1049" s="46"/>
      <c r="E1049" s="11"/>
      <c r="F1049" s="11"/>
      <c r="G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</row>
    <row r="1050" spans="2:21">
      <c r="B1050" s="10"/>
      <c r="C1050" s="10"/>
      <c r="D1050" s="46"/>
      <c r="E1050" s="11"/>
      <c r="F1050" s="11"/>
      <c r="G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</row>
    <row r="1051" spans="2:21">
      <c r="B1051" s="10"/>
      <c r="C1051" s="10"/>
      <c r="D1051" s="46"/>
      <c r="E1051" s="11"/>
      <c r="F1051" s="11"/>
      <c r="G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</row>
    <row r="1052" spans="2:21">
      <c r="B1052" s="10"/>
      <c r="C1052" s="10"/>
      <c r="D1052" s="46"/>
      <c r="E1052" s="11"/>
      <c r="F1052" s="11"/>
      <c r="G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</row>
    <row r="1053" spans="2:21">
      <c r="B1053" s="10"/>
      <c r="C1053" s="10"/>
      <c r="D1053" s="46"/>
      <c r="E1053" s="11"/>
      <c r="F1053" s="11"/>
      <c r="G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</row>
    <row r="1054" spans="2:21">
      <c r="B1054" s="10"/>
      <c r="C1054" s="10"/>
      <c r="D1054" s="46"/>
      <c r="E1054" s="11"/>
      <c r="F1054" s="11"/>
      <c r="G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</row>
    <row r="1055" spans="2:21">
      <c r="B1055" s="10"/>
      <c r="C1055" s="10"/>
      <c r="D1055" s="46"/>
      <c r="E1055" s="11"/>
      <c r="F1055" s="11"/>
      <c r="G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</row>
    <row r="1056" spans="2:21">
      <c r="B1056" s="10"/>
      <c r="C1056" s="10"/>
      <c r="D1056" s="46"/>
      <c r="E1056" s="11"/>
      <c r="F1056" s="11"/>
      <c r="G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</row>
    <row r="1057" spans="2:21">
      <c r="B1057" s="10"/>
      <c r="C1057" s="10"/>
      <c r="D1057" s="46"/>
      <c r="E1057" s="11"/>
      <c r="F1057" s="11"/>
      <c r="G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</row>
    <row r="1058" spans="2:21">
      <c r="B1058" s="10"/>
      <c r="C1058" s="10"/>
      <c r="D1058" s="46"/>
      <c r="E1058" s="11"/>
      <c r="F1058" s="11"/>
      <c r="G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</row>
    <row r="1059" spans="2:21">
      <c r="B1059" s="10"/>
      <c r="C1059" s="10"/>
      <c r="D1059" s="46"/>
      <c r="E1059" s="11"/>
      <c r="F1059" s="11"/>
      <c r="G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</row>
    <row r="1060" spans="2:21">
      <c r="B1060" s="10"/>
      <c r="C1060" s="10"/>
      <c r="D1060" s="46"/>
      <c r="E1060" s="11"/>
      <c r="F1060" s="11"/>
      <c r="G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</row>
    <row r="1061" spans="2:21">
      <c r="B1061" s="10"/>
      <c r="C1061" s="10"/>
      <c r="D1061" s="46"/>
      <c r="E1061" s="11"/>
      <c r="F1061" s="11"/>
      <c r="G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</row>
    <row r="1062" spans="2:21">
      <c r="B1062" s="10"/>
      <c r="C1062" s="10"/>
      <c r="D1062" s="46"/>
      <c r="E1062" s="11"/>
      <c r="F1062" s="11"/>
      <c r="G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</row>
    <row r="1063" spans="2:21">
      <c r="B1063" s="10"/>
      <c r="C1063" s="10"/>
      <c r="D1063" s="46"/>
      <c r="E1063" s="11"/>
      <c r="F1063" s="11"/>
      <c r="G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</row>
    <row r="1064" spans="2:21">
      <c r="B1064" s="10"/>
      <c r="C1064" s="10"/>
      <c r="D1064" s="46"/>
      <c r="E1064" s="11"/>
      <c r="F1064" s="11"/>
      <c r="G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</row>
    <row r="1065" spans="2:21">
      <c r="B1065" s="10"/>
      <c r="C1065" s="10"/>
      <c r="D1065" s="46"/>
      <c r="E1065" s="11"/>
      <c r="F1065" s="11"/>
      <c r="G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</row>
    <row r="1066" spans="2:21">
      <c r="B1066" s="10"/>
      <c r="C1066" s="10"/>
      <c r="D1066" s="46"/>
      <c r="E1066" s="11"/>
      <c r="F1066" s="11"/>
      <c r="G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</row>
    <row r="1067" spans="2:21">
      <c r="B1067" s="10"/>
      <c r="C1067" s="10"/>
      <c r="D1067" s="46"/>
      <c r="E1067" s="11"/>
      <c r="F1067" s="11"/>
      <c r="G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</row>
    <row r="1068" spans="2:21">
      <c r="B1068" s="10"/>
      <c r="C1068" s="10"/>
      <c r="D1068" s="46"/>
      <c r="E1068" s="11"/>
      <c r="F1068" s="11"/>
      <c r="G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</row>
    <row r="1069" spans="2:21">
      <c r="B1069" s="10"/>
      <c r="C1069" s="10"/>
      <c r="D1069" s="46"/>
      <c r="E1069" s="11"/>
      <c r="F1069" s="11"/>
      <c r="G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</row>
    <row r="1070" spans="2:21">
      <c r="B1070" s="10"/>
      <c r="C1070" s="10"/>
      <c r="D1070" s="46"/>
      <c r="E1070" s="11"/>
      <c r="F1070" s="11"/>
      <c r="G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</row>
    <row r="1071" spans="2:21">
      <c r="B1071" s="10"/>
      <c r="C1071" s="10"/>
      <c r="D1071" s="46"/>
      <c r="E1071" s="11"/>
      <c r="F1071" s="11"/>
      <c r="G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</row>
    <row r="1072" spans="2:21">
      <c r="B1072" s="10"/>
      <c r="C1072" s="10"/>
      <c r="D1072" s="46"/>
      <c r="E1072" s="11"/>
      <c r="F1072" s="11"/>
      <c r="G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</row>
    <row r="1073" spans="2:21">
      <c r="B1073" s="10"/>
      <c r="C1073" s="10"/>
      <c r="D1073" s="46"/>
      <c r="E1073" s="11"/>
      <c r="F1073" s="11"/>
      <c r="G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</row>
    <row r="1074" spans="2:21">
      <c r="B1074" s="10"/>
      <c r="C1074" s="10"/>
      <c r="D1074" s="46"/>
      <c r="E1074" s="11"/>
      <c r="F1074" s="11"/>
      <c r="G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</row>
    <row r="1075" spans="2:21">
      <c r="B1075" s="10"/>
      <c r="C1075" s="10"/>
      <c r="D1075" s="46"/>
      <c r="E1075" s="11"/>
      <c r="F1075" s="11"/>
      <c r="G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</row>
    <row r="1076" spans="2:21">
      <c r="B1076" s="10"/>
      <c r="C1076" s="10"/>
      <c r="D1076" s="46"/>
      <c r="E1076" s="11"/>
      <c r="F1076" s="11"/>
      <c r="G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</row>
    <row r="1077" spans="2:21">
      <c r="B1077" s="10"/>
      <c r="C1077" s="10"/>
      <c r="D1077" s="46"/>
      <c r="E1077" s="11"/>
      <c r="F1077" s="11"/>
      <c r="G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</row>
    <row r="1078" spans="2:21">
      <c r="B1078" s="10"/>
      <c r="C1078" s="10"/>
      <c r="D1078" s="46"/>
      <c r="E1078" s="11"/>
      <c r="F1078" s="11"/>
      <c r="G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</row>
    <row r="1079" spans="2:21">
      <c r="B1079" s="10"/>
      <c r="C1079" s="10"/>
      <c r="D1079" s="46"/>
      <c r="E1079" s="11"/>
      <c r="F1079" s="11"/>
      <c r="G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</row>
    <row r="1080" spans="2:21">
      <c r="B1080" s="10"/>
      <c r="C1080" s="10"/>
      <c r="D1080" s="46"/>
      <c r="E1080" s="11"/>
      <c r="F1080" s="11"/>
      <c r="G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</row>
    <row r="1081" spans="2:21">
      <c r="B1081" s="10"/>
      <c r="C1081" s="10"/>
      <c r="D1081" s="46"/>
      <c r="E1081" s="11"/>
      <c r="F1081" s="11"/>
      <c r="G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</row>
    <row r="1082" spans="2:21">
      <c r="B1082" s="10"/>
      <c r="C1082" s="10"/>
      <c r="D1082" s="46"/>
      <c r="E1082" s="11"/>
      <c r="F1082" s="11"/>
      <c r="G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</row>
    <row r="1083" spans="2:21">
      <c r="B1083" s="10"/>
      <c r="C1083" s="10"/>
      <c r="D1083" s="46"/>
      <c r="E1083" s="11"/>
      <c r="F1083" s="11"/>
      <c r="G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</row>
    <row r="1084" spans="2:21">
      <c r="B1084" s="10"/>
      <c r="C1084" s="10"/>
      <c r="D1084" s="46"/>
      <c r="E1084" s="11"/>
      <c r="F1084" s="11"/>
      <c r="G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</row>
    <row r="1085" spans="2:21">
      <c r="B1085" s="10"/>
      <c r="C1085" s="10"/>
      <c r="D1085" s="46"/>
      <c r="E1085" s="11"/>
      <c r="F1085" s="11"/>
      <c r="G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</row>
    <row r="1086" spans="2:21">
      <c r="B1086" s="10"/>
      <c r="C1086" s="10"/>
      <c r="D1086" s="46"/>
      <c r="E1086" s="11"/>
      <c r="F1086" s="11"/>
      <c r="G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</row>
    <row r="1087" spans="2:21">
      <c r="B1087" s="10"/>
      <c r="C1087" s="10"/>
      <c r="D1087" s="46"/>
      <c r="E1087" s="11"/>
      <c r="F1087" s="11"/>
      <c r="G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</row>
    <row r="1088" spans="2:21">
      <c r="B1088" s="10"/>
      <c r="C1088" s="10"/>
      <c r="D1088" s="46"/>
      <c r="E1088" s="11"/>
      <c r="F1088" s="11"/>
      <c r="G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</row>
    <row r="1089" spans="2:21">
      <c r="B1089" s="10"/>
      <c r="C1089" s="10"/>
      <c r="D1089" s="46"/>
      <c r="E1089" s="11"/>
      <c r="F1089" s="11"/>
      <c r="G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</row>
    <row r="1090" spans="2:21">
      <c r="B1090" s="10"/>
      <c r="C1090" s="10"/>
      <c r="D1090" s="46"/>
      <c r="E1090" s="11"/>
      <c r="F1090" s="11"/>
      <c r="G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</row>
    <row r="1091" spans="2:21">
      <c r="B1091" s="10"/>
      <c r="C1091" s="10"/>
      <c r="D1091" s="46"/>
      <c r="E1091" s="11"/>
      <c r="F1091" s="11"/>
      <c r="G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</row>
    <row r="1092" spans="2:21">
      <c r="B1092" s="10"/>
      <c r="C1092" s="10"/>
      <c r="D1092" s="46"/>
      <c r="E1092" s="11"/>
      <c r="F1092" s="11"/>
      <c r="G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</row>
    <row r="1093" spans="2:21">
      <c r="B1093" s="10"/>
      <c r="C1093" s="10"/>
      <c r="D1093" s="46"/>
      <c r="E1093" s="11"/>
      <c r="F1093" s="11"/>
      <c r="G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</row>
    <row r="1094" spans="2:21">
      <c r="B1094" s="10"/>
      <c r="C1094" s="10"/>
      <c r="D1094" s="46"/>
      <c r="E1094" s="11"/>
      <c r="F1094" s="11"/>
      <c r="G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</row>
    <row r="1095" spans="2:21">
      <c r="B1095" s="10"/>
      <c r="C1095" s="10"/>
      <c r="D1095" s="46"/>
      <c r="E1095" s="11"/>
      <c r="F1095" s="11"/>
      <c r="G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</row>
    <row r="1096" spans="2:21">
      <c r="B1096" s="10"/>
      <c r="C1096" s="10"/>
      <c r="D1096" s="46"/>
      <c r="E1096" s="11"/>
      <c r="F1096" s="11"/>
      <c r="G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</row>
    <row r="1097" spans="2:21">
      <c r="B1097" s="10"/>
      <c r="C1097" s="10"/>
      <c r="D1097" s="46"/>
      <c r="E1097" s="11"/>
      <c r="F1097" s="11"/>
      <c r="G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</row>
    <row r="1098" spans="2:21">
      <c r="B1098" s="10"/>
      <c r="C1098" s="10"/>
      <c r="D1098" s="46"/>
      <c r="E1098" s="11"/>
      <c r="F1098" s="11"/>
      <c r="G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</row>
    <row r="1099" spans="2:21">
      <c r="B1099" s="10"/>
      <c r="C1099" s="10"/>
      <c r="D1099" s="46"/>
      <c r="E1099" s="11"/>
      <c r="F1099" s="11"/>
      <c r="G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</row>
    <row r="1100" spans="2:21">
      <c r="B1100" s="10"/>
      <c r="C1100" s="10"/>
      <c r="D1100" s="46"/>
      <c r="E1100" s="11"/>
      <c r="F1100" s="11"/>
      <c r="G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</row>
    <row r="1101" spans="2:21">
      <c r="B1101" s="10"/>
      <c r="C1101" s="10"/>
      <c r="D1101" s="46"/>
      <c r="E1101" s="11"/>
      <c r="F1101" s="11"/>
      <c r="G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</row>
    <row r="1102" spans="2:21">
      <c r="B1102" s="10"/>
      <c r="C1102" s="10"/>
      <c r="D1102" s="46"/>
      <c r="E1102" s="11"/>
      <c r="F1102" s="11"/>
      <c r="G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</row>
    <row r="1103" spans="2:21">
      <c r="B1103" s="10"/>
      <c r="C1103" s="10"/>
      <c r="D1103" s="46"/>
      <c r="E1103" s="11"/>
      <c r="F1103" s="11"/>
      <c r="G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</row>
    <row r="1104" spans="2:21">
      <c r="B1104" s="10"/>
      <c r="C1104" s="13"/>
      <c r="D1104" s="47"/>
      <c r="E1104" s="12"/>
      <c r="F1104" s="12"/>
      <c r="G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12"/>
    </row>
    <row r="1105" spans="2:21">
      <c r="B1105" s="10"/>
      <c r="C1105" s="13"/>
      <c r="D1105" s="47"/>
      <c r="E1105" s="12"/>
      <c r="F1105" s="12"/>
      <c r="G1105" s="12"/>
      <c r="L1105" s="12"/>
      <c r="M1105" s="12"/>
      <c r="N1105" s="12"/>
      <c r="O1105" s="12"/>
      <c r="P1105" s="12"/>
      <c r="Q1105" s="12"/>
      <c r="R1105" s="12"/>
      <c r="S1105" s="12"/>
      <c r="T1105" s="12"/>
      <c r="U1105" s="12"/>
    </row>
    <row r="1106" spans="2:21">
      <c r="B1106" s="10"/>
      <c r="C1106" s="13"/>
      <c r="D1106" s="47"/>
      <c r="E1106" s="12"/>
      <c r="F1106" s="12"/>
      <c r="G1106" s="12"/>
      <c r="L1106" s="12"/>
      <c r="M1106" s="12"/>
      <c r="N1106" s="12"/>
      <c r="O1106" s="12"/>
      <c r="P1106" s="12"/>
      <c r="Q1106" s="12"/>
      <c r="R1106" s="12"/>
      <c r="S1106" s="12"/>
      <c r="T1106" s="12"/>
      <c r="U1106" s="12"/>
    </row>
    <row r="1107" spans="2:21">
      <c r="B1107" s="10"/>
      <c r="C1107" s="13"/>
      <c r="D1107" s="47"/>
      <c r="E1107" s="12"/>
      <c r="F1107" s="12"/>
      <c r="G1107" s="12"/>
      <c r="L1107" s="12"/>
      <c r="M1107" s="12"/>
      <c r="N1107" s="12"/>
      <c r="O1107" s="12"/>
      <c r="P1107" s="12"/>
      <c r="Q1107" s="12"/>
      <c r="R1107" s="12"/>
      <c r="S1107" s="12"/>
      <c r="T1107" s="12"/>
      <c r="U1107" s="12"/>
    </row>
    <row r="1108" spans="2:21">
      <c r="B1108" s="10"/>
      <c r="C1108" s="13"/>
      <c r="D1108" s="47"/>
      <c r="E1108" s="12"/>
      <c r="F1108" s="12"/>
      <c r="G1108" s="12"/>
      <c r="L1108" s="12"/>
      <c r="M1108" s="12"/>
      <c r="N1108" s="12"/>
      <c r="O1108" s="12"/>
      <c r="P1108" s="12"/>
      <c r="Q1108" s="12"/>
      <c r="R1108" s="12"/>
      <c r="S1108" s="12"/>
      <c r="T1108" s="12"/>
      <c r="U1108" s="12"/>
    </row>
    <row r="1109" spans="2:21">
      <c r="B1109" s="10"/>
      <c r="C1109" s="13"/>
      <c r="D1109" s="47"/>
      <c r="E1109" s="12"/>
      <c r="F1109" s="12"/>
      <c r="G1109" s="12"/>
      <c r="L1109" s="12"/>
      <c r="M1109" s="12"/>
      <c r="N1109" s="12"/>
      <c r="O1109" s="12"/>
      <c r="P1109" s="12"/>
      <c r="Q1109" s="12"/>
      <c r="R1109" s="12"/>
      <c r="S1109" s="12"/>
      <c r="T1109" s="12"/>
      <c r="U1109" s="12"/>
    </row>
    <row r="1110" spans="2:21">
      <c r="B1110" s="10"/>
      <c r="C1110" s="13"/>
      <c r="D1110" s="47"/>
      <c r="E1110" s="12"/>
      <c r="F1110" s="12"/>
      <c r="G1110" s="12"/>
      <c r="L1110" s="12"/>
      <c r="M1110" s="12"/>
      <c r="N1110" s="12"/>
      <c r="O1110" s="12"/>
      <c r="P1110" s="12"/>
      <c r="Q1110" s="12"/>
      <c r="R1110" s="12"/>
      <c r="S1110" s="12"/>
      <c r="T1110" s="12"/>
      <c r="U1110" s="12"/>
    </row>
    <row r="1111" spans="2:21">
      <c r="B1111" s="10"/>
      <c r="C1111" s="13"/>
      <c r="D1111" s="47"/>
      <c r="E1111" s="12"/>
      <c r="F1111" s="12"/>
      <c r="G1111" s="12"/>
      <c r="L1111" s="12"/>
      <c r="M1111" s="12"/>
      <c r="N1111" s="12"/>
      <c r="O1111" s="12"/>
      <c r="P1111" s="12"/>
      <c r="Q1111" s="12"/>
      <c r="R1111" s="12"/>
      <c r="S1111" s="12"/>
      <c r="T1111" s="12"/>
      <c r="U1111" s="12"/>
    </row>
    <row r="1112" spans="2:21">
      <c r="B1112" s="10"/>
      <c r="C1112" s="13"/>
      <c r="D1112" s="47"/>
      <c r="E1112" s="12"/>
      <c r="F1112" s="12"/>
      <c r="G1112" s="12"/>
      <c r="L1112" s="12"/>
      <c r="M1112" s="12"/>
      <c r="N1112" s="12"/>
      <c r="O1112" s="12"/>
      <c r="P1112" s="12"/>
      <c r="Q1112" s="12"/>
      <c r="R1112" s="12"/>
      <c r="S1112" s="12"/>
      <c r="T1112" s="12"/>
      <c r="U1112" s="12"/>
    </row>
    <row r="1113" spans="2:21">
      <c r="B1113" s="10"/>
      <c r="C1113" s="13"/>
      <c r="D1113" s="47"/>
      <c r="E1113" s="12"/>
      <c r="F1113" s="12"/>
      <c r="G1113" s="12"/>
      <c r="L1113" s="12"/>
      <c r="M1113" s="12"/>
      <c r="N1113" s="12"/>
      <c r="O1113" s="12"/>
      <c r="P1113" s="12"/>
      <c r="Q1113" s="12"/>
      <c r="R1113" s="12"/>
      <c r="S1113" s="12"/>
      <c r="T1113" s="12"/>
      <c r="U1113" s="12"/>
    </row>
    <row r="1114" spans="2:21">
      <c r="B1114" s="10"/>
      <c r="C1114" s="13"/>
      <c r="D1114" s="47"/>
      <c r="E1114" s="12"/>
      <c r="F1114" s="12"/>
      <c r="G1114" s="12"/>
      <c r="L1114" s="12"/>
      <c r="M1114" s="12"/>
      <c r="N1114" s="12"/>
      <c r="O1114" s="12"/>
      <c r="P1114" s="12"/>
      <c r="Q1114" s="12"/>
      <c r="R1114" s="12"/>
      <c r="S1114" s="12"/>
      <c r="T1114" s="12"/>
      <c r="U1114" s="12"/>
    </row>
    <row r="1115" spans="2:21">
      <c r="B1115" s="10"/>
      <c r="C1115" s="13"/>
      <c r="D1115" s="47"/>
      <c r="E1115" s="12"/>
      <c r="F1115" s="12"/>
      <c r="G1115" s="12"/>
      <c r="L1115" s="12"/>
      <c r="M1115" s="12"/>
      <c r="N1115" s="12"/>
      <c r="O1115" s="12"/>
      <c r="P1115" s="12"/>
      <c r="Q1115" s="12"/>
      <c r="R1115" s="12"/>
      <c r="S1115" s="12"/>
      <c r="T1115" s="12"/>
      <c r="U1115" s="12"/>
    </row>
    <row r="1116" spans="2:21">
      <c r="B1116" s="10"/>
      <c r="C1116" s="13"/>
      <c r="D1116" s="47"/>
      <c r="E1116" s="12"/>
      <c r="F1116" s="12"/>
      <c r="G1116" s="12"/>
      <c r="L1116" s="12"/>
      <c r="M1116" s="12"/>
      <c r="N1116" s="12"/>
      <c r="O1116" s="12"/>
      <c r="P1116" s="12"/>
      <c r="Q1116" s="12"/>
      <c r="R1116" s="12"/>
      <c r="S1116" s="12"/>
      <c r="T1116" s="12"/>
      <c r="U1116" s="12"/>
    </row>
    <row r="1117" spans="2:21">
      <c r="B1117" s="10"/>
      <c r="C1117" s="13"/>
      <c r="D1117" s="47"/>
      <c r="E1117" s="12"/>
      <c r="F1117" s="12"/>
      <c r="G1117" s="12"/>
      <c r="L1117" s="12"/>
      <c r="M1117" s="12"/>
      <c r="N1117" s="12"/>
      <c r="O1117" s="12"/>
      <c r="P1117" s="12"/>
      <c r="Q1117" s="12"/>
      <c r="R1117" s="12"/>
      <c r="S1117" s="12"/>
      <c r="T1117" s="12"/>
      <c r="U1117" s="12"/>
    </row>
    <row r="1118" spans="2:21">
      <c r="B1118" s="10"/>
      <c r="C1118" s="13"/>
      <c r="D1118" s="47"/>
      <c r="E1118" s="12"/>
      <c r="F1118" s="12"/>
      <c r="G1118" s="12"/>
      <c r="L1118" s="12"/>
      <c r="M1118" s="12"/>
      <c r="N1118" s="12"/>
      <c r="O1118" s="12"/>
      <c r="P1118" s="12"/>
      <c r="Q1118" s="12"/>
      <c r="R1118" s="12"/>
      <c r="S1118" s="12"/>
      <c r="T1118" s="12"/>
      <c r="U1118" s="12"/>
    </row>
    <row r="1119" spans="2:21">
      <c r="B1119" s="10"/>
      <c r="C1119" s="13"/>
      <c r="D1119" s="47"/>
      <c r="E1119" s="12"/>
      <c r="F1119" s="12"/>
      <c r="G1119" s="12"/>
      <c r="L1119" s="12"/>
      <c r="M1119" s="12"/>
      <c r="N1119" s="12"/>
      <c r="O1119" s="12"/>
      <c r="P1119" s="12"/>
      <c r="Q1119" s="12"/>
      <c r="R1119" s="12"/>
      <c r="S1119" s="12"/>
      <c r="T1119" s="12"/>
      <c r="U1119" s="12"/>
    </row>
    <row r="1120" spans="2:21">
      <c r="B1120" s="10"/>
      <c r="C1120" s="13"/>
      <c r="D1120" s="47"/>
      <c r="E1120" s="12"/>
      <c r="F1120" s="12"/>
      <c r="G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</row>
    <row r="1121" spans="2:21">
      <c r="B1121" s="13"/>
      <c r="C1121" s="13"/>
      <c r="D1121" s="47"/>
      <c r="E1121" s="12"/>
      <c r="F1121" s="12"/>
      <c r="G1121" s="12"/>
      <c r="L1121" s="12"/>
      <c r="M1121" s="12"/>
      <c r="N1121" s="12"/>
      <c r="O1121" s="12"/>
      <c r="P1121" s="12"/>
      <c r="Q1121" s="12"/>
      <c r="R1121" s="12"/>
      <c r="S1121" s="12"/>
      <c r="T1121" s="12"/>
      <c r="U1121" s="12"/>
    </row>
    <row r="1122" spans="2:21">
      <c r="B1122" s="13"/>
      <c r="C1122" s="13"/>
      <c r="D1122" s="47"/>
      <c r="E1122" s="12"/>
      <c r="F1122" s="12"/>
      <c r="G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</row>
    <row r="1123" spans="2:21">
      <c r="B1123" s="13"/>
      <c r="C1123" s="13"/>
      <c r="D1123" s="47"/>
      <c r="E1123" s="12"/>
      <c r="F1123" s="12"/>
      <c r="G1123" s="12"/>
      <c r="L1123" s="12"/>
      <c r="M1123" s="12"/>
      <c r="N1123" s="12"/>
      <c r="O1123" s="12"/>
      <c r="P1123" s="12"/>
      <c r="Q1123" s="12"/>
      <c r="R1123" s="12"/>
      <c r="S1123" s="12"/>
      <c r="T1123" s="12"/>
      <c r="U1123" s="12"/>
    </row>
    <row r="1124" spans="2:21">
      <c r="B1124" s="13"/>
      <c r="C1124" s="13"/>
      <c r="D1124" s="47"/>
      <c r="E1124" s="12"/>
      <c r="F1124" s="12"/>
      <c r="G1124" s="12"/>
      <c r="L1124" s="12"/>
      <c r="M1124" s="12"/>
      <c r="N1124" s="12"/>
      <c r="O1124" s="12"/>
      <c r="P1124" s="12"/>
      <c r="Q1124" s="12"/>
      <c r="R1124" s="12"/>
      <c r="S1124" s="12"/>
      <c r="T1124" s="12"/>
      <c r="U1124" s="12"/>
    </row>
    <row r="1125" spans="2:21">
      <c r="B1125" s="13"/>
      <c r="C1125" s="13"/>
      <c r="D1125" s="47"/>
      <c r="E1125" s="12"/>
      <c r="F1125" s="12"/>
      <c r="G1125" s="12"/>
      <c r="L1125" s="12"/>
      <c r="M1125" s="12"/>
      <c r="N1125" s="12"/>
      <c r="O1125" s="12"/>
      <c r="P1125" s="12"/>
      <c r="Q1125" s="12"/>
      <c r="R1125" s="12"/>
      <c r="S1125" s="12"/>
      <c r="T1125" s="12"/>
      <c r="U1125" s="12"/>
    </row>
    <row r="1126" spans="2:21">
      <c r="B1126" s="13"/>
      <c r="C1126" s="13"/>
      <c r="D1126" s="47"/>
      <c r="E1126" s="12"/>
      <c r="F1126" s="12"/>
      <c r="G1126" s="12"/>
      <c r="L1126" s="12"/>
      <c r="M1126" s="12"/>
      <c r="N1126" s="12"/>
      <c r="O1126" s="12"/>
      <c r="P1126" s="12"/>
      <c r="Q1126" s="12"/>
      <c r="R1126" s="12"/>
      <c r="S1126" s="12"/>
      <c r="T1126" s="12"/>
      <c r="U1126" s="12"/>
    </row>
    <row r="1127" spans="2:21">
      <c r="B1127" s="13"/>
      <c r="C1127" s="13"/>
      <c r="D1127" s="47"/>
      <c r="E1127" s="12"/>
      <c r="F1127" s="12"/>
      <c r="G1127" s="12"/>
      <c r="L1127" s="12"/>
      <c r="M1127" s="12"/>
      <c r="N1127" s="12"/>
      <c r="O1127" s="12"/>
      <c r="P1127" s="12"/>
      <c r="Q1127" s="12"/>
      <c r="R1127" s="12"/>
      <c r="S1127" s="12"/>
      <c r="T1127" s="12"/>
      <c r="U1127" s="12"/>
    </row>
    <row r="1128" spans="2:21">
      <c r="B1128" s="13"/>
      <c r="C1128" s="13"/>
      <c r="D1128" s="47"/>
      <c r="E1128" s="12"/>
      <c r="F1128" s="12"/>
      <c r="G1128" s="12"/>
      <c r="L1128" s="12"/>
      <c r="M1128" s="12"/>
      <c r="N1128" s="12"/>
      <c r="O1128" s="12"/>
      <c r="P1128" s="12"/>
      <c r="Q1128" s="12"/>
      <c r="R1128" s="12"/>
      <c r="S1128" s="12"/>
      <c r="T1128" s="12"/>
      <c r="U1128" s="12"/>
    </row>
    <row r="1129" spans="2:21">
      <c r="B1129" s="13"/>
      <c r="C1129" s="13"/>
      <c r="D1129" s="47"/>
      <c r="E1129" s="12"/>
      <c r="F1129" s="12"/>
      <c r="G1129" s="12"/>
      <c r="L1129" s="12"/>
      <c r="M1129" s="12"/>
      <c r="N1129" s="12"/>
      <c r="O1129" s="12"/>
      <c r="P1129" s="12"/>
      <c r="Q1129" s="12"/>
      <c r="R1129" s="12"/>
      <c r="S1129" s="12"/>
      <c r="T1129" s="12"/>
      <c r="U1129" s="12"/>
    </row>
    <row r="1130" spans="2:21">
      <c r="B1130" s="13"/>
      <c r="C1130" s="13"/>
      <c r="D1130" s="47"/>
      <c r="E1130" s="12"/>
      <c r="F1130" s="12"/>
      <c r="G1130" s="12"/>
      <c r="L1130" s="12"/>
      <c r="M1130" s="12"/>
      <c r="N1130" s="12"/>
      <c r="O1130" s="12"/>
      <c r="P1130" s="12"/>
      <c r="Q1130" s="12"/>
      <c r="R1130" s="12"/>
      <c r="S1130" s="12"/>
      <c r="T1130" s="12"/>
      <c r="U1130" s="12"/>
    </row>
    <row r="1131" spans="2:21">
      <c r="B1131" s="13"/>
      <c r="C1131" s="13"/>
      <c r="D1131" s="47"/>
      <c r="E1131" s="12"/>
      <c r="F1131" s="12"/>
      <c r="G1131" s="12"/>
      <c r="L1131" s="12"/>
      <c r="M1131" s="12"/>
      <c r="N1131" s="12"/>
      <c r="O1131" s="12"/>
      <c r="P1131" s="12"/>
      <c r="Q1131" s="12"/>
      <c r="R1131" s="12"/>
      <c r="S1131" s="12"/>
      <c r="T1131" s="12"/>
      <c r="U1131" s="12"/>
    </row>
    <row r="1132" spans="2:21">
      <c r="B1132" s="13"/>
      <c r="C1132" s="13"/>
      <c r="D1132" s="47"/>
      <c r="E1132" s="12"/>
      <c r="F1132" s="12"/>
      <c r="G1132" s="12"/>
      <c r="L1132" s="12"/>
      <c r="M1132" s="12"/>
      <c r="N1132" s="12"/>
      <c r="O1132" s="12"/>
      <c r="P1132" s="12"/>
      <c r="Q1132" s="12"/>
      <c r="R1132" s="12"/>
      <c r="S1132" s="12"/>
      <c r="T1132" s="12"/>
      <c r="U1132" s="12"/>
    </row>
    <row r="1133" spans="2:21">
      <c r="B1133" s="13"/>
      <c r="C1133" s="13"/>
      <c r="D1133" s="47"/>
      <c r="E1133" s="12"/>
      <c r="F1133" s="12"/>
      <c r="G1133" s="12"/>
      <c r="L1133" s="12"/>
      <c r="M1133" s="12"/>
      <c r="N1133" s="12"/>
      <c r="O1133" s="12"/>
      <c r="P1133" s="12"/>
      <c r="Q1133" s="12"/>
      <c r="R1133" s="12"/>
      <c r="S1133" s="12"/>
      <c r="T1133" s="12"/>
      <c r="U1133" s="12"/>
    </row>
    <row r="1134" spans="2:21">
      <c r="B1134" s="13"/>
      <c r="C1134" s="13"/>
      <c r="D1134" s="47"/>
      <c r="E1134" s="12"/>
      <c r="F1134" s="12"/>
      <c r="G1134" s="12"/>
      <c r="L1134" s="12"/>
      <c r="M1134" s="12"/>
      <c r="N1134" s="12"/>
      <c r="O1134" s="12"/>
      <c r="P1134" s="12"/>
      <c r="Q1134" s="12"/>
      <c r="R1134" s="12"/>
      <c r="S1134" s="12"/>
      <c r="T1134" s="12"/>
      <c r="U1134" s="12"/>
    </row>
    <row r="1135" spans="2:21">
      <c r="B1135" s="13"/>
      <c r="C1135" s="13"/>
      <c r="D1135" s="47"/>
      <c r="E1135" s="12"/>
      <c r="F1135" s="12"/>
      <c r="G1135" s="12"/>
      <c r="L1135" s="12"/>
      <c r="M1135" s="12"/>
      <c r="N1135" s="12"/>
      <c r="O1135" s="12"/>
      <c r="P1135" s="12"/>
      <c r="Q1135" s="12"/>
      <c r="R1135" s="12"/>
      <c r="S1135" s="12"/>
      <c r="T1135" s="12"/>
      <c r="U1135" s="12"/>
    </row>
    <row r="1136" spans="2:21">
      <c r="B1136" s="13"/>
      <c r="C1136" s="13"/>
      <c r="D1136" s="47"/>
      <c r="E1136" s="12"/>
      <c r="F1136" s="12"/>
      <c r="G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</row>
    <row r="1137" spans="2:21">
      <c r="B1137" s="13"/>
      <c r="C1137" s="13"/>
      <c r="D1137" s="47"/>
      <c r="E1137" s="12"/>
      <c r="F1137" s="12"/>
      <c r="G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</row>
    <row r="1138" spans="2:21">
      <c r="B1138" s="13"/>
      <c r="C1138" s="13"/>
      <c r="D1138" s="47"/>
      <c r="E1138" s="12"/>
      <c r="F1138" s="12"/>
      <c r="G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</row>
    <row r="1139" spans="2:21">
      <c r="B1139" s="13"/>
      <c r="C1139" s="10"/>
      <c r="D1139" s="46"/>
      <c r="E1139" s="12"/>
      <c r="F1139" s="12"/>
      <c r="G1139" s="12"/>
      <c r="L1139" s="12"/>
      <c r="M1139" s="12"/>
      <c r="N1139" s="12"/>
      <c r="O1139" s="12"/>
      <c r="P1139" s="12"/>
      <c r="Q1139" s="12"/>
      <c r="R1139" s="12"/>
      <c r="S1139" s="12"/>
      <c r="T1139" s="12"/>
      <c r="U1139" s="12"/>
    </row>
    <row r="1140" spans="2:21">
      <c r="B1140" s="13"/>
      <c r="C1140" s="10"/>
      <c r="D1140" s="46"/>
      <c r="E1140" s="12"/>
      <c r="F1140" s="12"/>
      <c r="G1140" s="12"/>
      <c r="L1140" s="12"/>
      <c r="M1140" s="12"/>
      <c r="N1140" s="12"/>
      <c r="O1140" s="12"/>
      <c r="P1140" s="12"/>
      <c r="Q1140" s="12"/>
      <c r="R1140" s="12"/>
      <c r="S1140" s="12"/>
      <c r="T1140" s="12"/>
      <c r="U1140" s="12"/>
    </row>
    <row r="1141" spans="2:21">
      <c r="B1141" s="13"/>
      <c r="C1141" s="13"/>
      <c r="D1141" s="47"/>
      <c r="E1141" s="12"/>
      <c r="F1141" s="12"/>
      <c r="G1141" s="12"/>
      <c r="L1141" s="12"/>
      <c r="M1141" s="12"/>
      <c r="N1141" s="12"/>
      <c r="O1141" s="12"/>
      <c r="P1141" s="12"/>
      <c r="Q1141" s="12"/>
      <c r="R1141" s="12"/>
      <c r="S1141" s="12"/>
      <c r="T1141" s="12"/>
      <c r="U1141" s="12"/>
    </row>
    <row r="1142" spans="2:21">
      <c r="B1142" s="10"/>
      <c r="C1142" s="10"/>
      <c r="D1142" s="46"/>
      <c r="E1142" s="11"/>
      <c r="F1142" s="11"/>
      <c r="G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</row>
    <row r="1143" spans="2:21" s="22" customFormat="1">
      <c r="B1143" s="10"/>
      <c r="C1143" s="10"/>
      <c r="D1143" s="46"/>
      <c r="E1143" s="11"/>
      <c r="F1143" s="11"/>
      <c r="G1143" s="11"/>
      <c r="H1143" s="1"/>
      <c r="I1143" s="1"/>
      <c r="J1143" s="1"/>
      <c r="K1143" s="8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</row>
    <row r="1144" spans="2:21" s="22" customFormat="1">
      <c r="B1144" s="10"/>
      <c r="C1144" s="10"/>
      <c r="D1144" s="46"/>
      <c r="E1144" s="11"/>
      <c r="F1144" s="11"/>
      <c r="G1144" s="11"/>
      <c r="H1144" s="1"/>
      <c r="I1144" s="1"/>
      <c r="J1144" s="1"/>
      <c r="K1144" s="8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</row>
    <row r="1145" spans="2:21" s="22" customFormat="1">
      <c r="B1145" s="10"/>
      <c r="C1145" s="10"/>
      <c r="D1145" s="46"/>
      <c r="E1145" s="11"/>
      <c r="F1145" s="11"/>
      <c r="G1145" s="11"/>
      <c r="H1145" s="1"/>
      <c r="I1145" s="1"/>
      <c r="J1145" s="1"/>
      <c r="K1145" s="8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</row>
    <row r="1146" spans="2:21" s="22" customFormat="1">
      <c r="B1146" s="10"/>
      <c r="C1146" s="10"/>
      <c r="D1146" s="46"/>
      <c r="E1146" s="11"/>
      <c r="F1146" s="11"/>
      <c r="G1146" s="11"/>
      <c r="H1146" s="1"/>
      <c r="I1146" s="1"/>
      <c r="J1146" s="1"/>
      <c r="K1146" s="8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</row>
    <row r="1147" spans="2:21" s="22" customFormat="1">
      <c r="B1147" s="10"/>
      <c r="C1147" s="10"/>
      <c r="D1147" s="46"/>
      <c r="E1147" s="11"/>
      <c r="F1147" s="11"/>
      <c r="G1147" s="11"/>
      <c r="H1147" s="1"/>
      <c r="I1147" s="1"/>
      <c r="J1147" s="1"/>
      <c r="K1147" s="8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</row>
    <row r="1148" spans="2:21">
      <c r="B1148" s="13"/>
      <c r="C1148" s="13"/>
      <c r="D1148" s="47"/>
      <c r="E1148" s="12"/>
      <c r="F1148" s="12"/>
      <c r="G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</row>
    <row r="1149" spans="2:21">
      <c r="B1149" s="13"/>
      <c r="C1149" s="13"/>
      <c r="D1149" s="47"/>
      <c r="E1149" s="12"/>
      <c r="F1149" s="12"/>
      <c r="G1149" s="12"/>
      <c r="L1149" s="12"/>
      <c r="M1149" s="12"/>
      <c r="N1149" s="12"/>
      <c r="O1149" s="12"/>
      <c r="P1149" s="12"/>
      <c r="Q1149" s="12"/>
      <c r="R1149" s="12"/>
      <c r="S1149" s="12"/>
      <c r="T1149" s="12"/>
      <c r="U1149" s="12"/>
    </row>
    <row r="1150" spans="2:21">
      <c r="B1150" s="13"/>
      <c r="C1150" s="13"/>
      <c r="D1150" s="47"/>
      <c r="E1150" s="12"/>
      <c r="F1150" s="12"/>
      <c r="G1150" s="12"/>
      <c r="L1150" s="12"/>
      <c r="M1150" s="12"/>
      <c r="N1150" s="12"/>
      <c r="O1150" s="12"/>
      <c r="P1150" s="12"/>
      <c r="Q1150" s="12"/>
      <c r="R1150" s="12"/>
      <c r="S1150" s="12"/>
      <c r="T1150" s="12"/>
      <c r="U1150" s="12"/>
    </row>
    <row r="1151" spans="2:21">
      <c r="B1151" s="13"/>
      <c r="C1151" s="13"/>
      <c r="D1151" s="47"/>
      <c r="E1151" s="12"/>
      <c r="F1151" s="12"/>
      <c r="G1151" s="12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</row>
    <row r="1152" spans="2:21">
      <c r="B1152" s="13"/>
      <c r="C1152" s="13"/>
      <c r="D1152" s="47"/>
      <c r="E1152" s="12"/>
      <c r="F1152" s="12"/>
      <c r="G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</row>
    <row r="1153" spans="2:21">
      <c r="B1153" s="13"/>
      <c r="C1153" s="13"/>
      <c r="D1153" s="47"/>
      <c r="E1153" s="12"/>
      <c r="F1153" s="12"/>
      <c r="G1153" s="12"/>
      <c r="L1153" s="12"/>
      <c r="M1153" s="12"/>
      <c r="N1153" s="12"/>
      <c r="O1153" s="12"/>
      <c r="P1153" s="12"/>
      <c r="Q1153" s="12"/>
      <c r="R1153" s="12"/>
      <c r="S1153" s="12"/>
      <c r="T1153" s="12"/>
      <c r="U1153" s="12"/>
    </row>
    <row r="1154" spans="2:21">
      <c r="B1154" s="13"/>
      <c r="C1154" s="13"/>
      <c r="D1154" s="47"/>
      <c r="E1154" s="12"/>
      <c r="F1154" s="12"/>
      <c r="G1154" s="12"/>
      <c r="L1154" s="12"/>
      <c r="M1154" s="12"/>
      <c r="N1154" s="12"/>
      <c r="O1154" s="12"/>
      <c r="P1154" s="12"/>
      <c r="Q1154" s="12"/>
      <c r="R1154" s="12"/>
      <c r="S1154" s="12"/>
      <c r="T1154" s="12"/>
      <c r="U1154" s="12"/>
    </row>
    <row r="1155" spans="2:21">
      <c r="B1155" s="13"/>
      <c r="C1155" s="13"/>
      <c r="D1155" s="47"/>
      <c r="E1155" s="12"/>
      <c r="F1155" s="12"/>
      <c r="G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</row>
    <row r="1156" spans="2:21">
      <c r="B1156" s="13"/>
      <c r="C1156" s="13"/>
      <c r="D1156" s="47"/>
      <c r="E1156" s="12"/>
      <c r="F1156" s="12"/>
      <c r="G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12"/>
    </row>
    <row r="1157" spans="2:21">
      <c r="B1157" s="13"/>
      <c r="C1157" s="13"/>
      <c r="D1157" s="47"/>
      <c r="E1157" s="12"/>
      <c r="F1157" s="12"/>
      <c r="G1157" s="12"/>
      <c r="L1157" s="12"/>
      <c r="M1157" s="12"/>
      <c r="N1157" s="12"/>
      <c r="O1157" s="12"/>
      <c r="P1157" s="12"/>
      <c r="Q1157" s="12"/>
      <c r="R1157" s="12"/>
      <c r="S1157" s="12"/>
      <c r="T1157" s="12"/>
      <c r="U1157" s="12"/>
    </row>
    <row r="1158" spans="2:21">
      <c r="B1158" s="13"/>
      <c r="C1158" s="13"/>
      <c r="D1158" s="47"/>
      <c r="E1158" s="12"/>
      <c r="F1158" s="12"/>
      <c r="G1158" s="12"/>
      <c r="L1158" s="12"/>
      <c r="M1158" s="12"/>
      <c r="N1158" s="12"/>
      <c r="O1158" s="12"/>
      <c r="P1158" s="12"/>
      <c r="Q1158" s="12"/>
      <c r="R1158" s="12"/>
      <c r="S1158" s="12"/>
      <c r="T1158" s="12"/>
      <c r="U1158" s="12"/>
    </row>
    <row r="1159" spans="2:21">
      <c r="B1159" s="13"/>
      <c r="C1159" s="13"/>
      <c r="D1159" s="47"/>
      <c r="E1159" s="12"/>
      <c r="F1159" s="12"/>
      <c r="G1159" s="12"/>
      <c r="L1159" s="12"/>
      <c r="M1159" s="12"/>
      <c r="N1159" s="12"/>
      <c r="O1159" s="12"/>
      <c r="P1159" s="12"/>
      <c r="Q1159" s="12"/>
      <c r="R1159" s="12"/>
      <c r="S1159" s="12"/>
      <c r="T1159" s="12"/>
      <c r="U1159" s="12"/>
    </row>
    <row r="1160" spans="2:21">
      <c r="B1160" s="13"/>
      <c r="C1160" s="13"/>
      <c r="D1160" s="47"/>
      <c r="E1160" s="12"/>
      <c r="F1160" s="12"/>
      <c r="G1160" s="12"/>
      <c r="L1160" s="12"/>
      <c r="M1160" s="12"/>
      <c r="N1160" s="12"/>
      <c r="O1160" s="12"/>
      <c r="P1160" s="12"/>
      <c r="Q1160" s="12"/>
      <c r="R1160" s="12"/>
      <c r="S1160" s="12"/>
      <c r="T1160" s="12"/>
      <c r="U1160" s="12"/>
    </row>
    <row r="1161" spans="2:21">
      <c r="B1161" s="13"/>
      <c r="C1161" s="13"/>
      <c r="D1161" s="47"/>
      <c r="E1161" s="12"/>
      <c r="F1161" s="12"/>
      <c r="G1161" s="12"/>
      <c r="L1161" s="12"/>
      <c r="M1161" s="12"/>
      <c r="N1161" s="12"/>
      <c r="O1161" s="12"/>
      <c r="P1161" s="12"/>
      <c r="Q1161" s="12"/>
      <c r="R1161" s="12"/>
      <c r="S1161" s="12"/>
      <c r="T1161" s="12"/>
      <c r="U1161" s="12"/>
    </row>
    <row r="1162" spans="2:21">
      <c r="B1162" s="13"/>
      <c r="C1162" s="13"/>
      <c r="D1162" s="47"/>
      <c r="E1162" s="12"/>
      <c r="F1162" s="12"/>
      <c r="G1162" s="12"/>
      <c r="L1162" s="12"/>
      <c r="M1162" s="12"/>
      <c r="N1162" s="12"/>
      <c r="O1162" s="12"/>
      <c r="P1162" s="12"/>
      <c r="Q1162" s="12"/>
      <c r="R1162" s="12"/>
      <c r="S1162" s="12"/>
      <c r="T1162" s="12"/>
      <c r="U1162" s="12"/>
    </row>
    <row r="1163" spans="2:21">
      <c r="B1163" s="13"/>
      <c r="C1163" s="13"/>
      <c r="D1163" s="47"/>
      <c r="E1163" s="12"/>
      <c r="F1163" s="12"/>
      <c r="G1163" s="12"/>
      <c r="L1163" s="12"/>
      <c r="M1163" s="12"/>
      <c r="N1163" s="12"/>
      <c r="O1163" s="12"/>
      <c r="P1163" s="12"/>
      <c r="Q1163" s="12"/>
      <c r="R1163" s="12"/>
      <c r="S1163" s="12"/>
      <c r="T1163" s="12"/>
      <c r="U1163" s="12"/>
    </row>
    <row r="1164" spans="2:21">
      <c r="B1164" s="13"/>
      <c r="C1164" s="13"/>
      <c r="D1164" s="47"/>
      <c r="E1164" s="12"/>
      <c r="F1164" s="12"/>
      <c r="G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</row>
    <row r="1165" spans="2:21">
      <c r="B1165" s="13"/>
      <c r="C1165" s="13"/>
      <c r="D1165" s="47"/>
      <c r="E1165" s="12"/>
      <c r="F1165" s="12"/>
      <c r="G1165" s="12"/>
      <c r="L1165" s="12"/>
      <c r="M1165" s="12"/>
      <c r="N1165" s="12"/>
      <c r="O1165" s="12"/>
      <c r="P1165" s="12"/>
      <c r="Q1165" s="12"/>
      <c r="R1165" s="12"/>
      <c r="S1165" s="12"/>
      <c r="T1165" s="12"/>
      <c r="U1165" s="12"/>
    </row>
    <row r="1166" spans="2:21">
      <c r="B1166" s="13"/>
      <c r="C1166" s="13"/>
      <c r="D1166" s="47"/>
      <c r="E1166" s="12"/>
      <c r="F1166" s="12"/>
      <c r="G1166" s="12"/>
      <c r="L1166" s="12"/>
      <c r="M1166" s="12"/>
      <c r="N1166" s="12"/>
      <c r="O1166" s="12"/>
      <c r="P1166" s="12"/>
      <c r="Q1166" s="12"/>
      <c r="R1166" s="12"/>
      <c r="S1166" s="12"/>
      <c r="T1166" s="12"/>
      <c r="U1166" s="12"/>
    </row>
    <row r="1167" spans="2:21">
      <c r="B1167" s="13"/>
      <c r="C1167" s="13"/>
      <c r="D1167" s="47"/>
      <c r="E1167" s="12"/>
      <c r="F1167" s="12"/>
      <c r="G1167" s="12"/>
      <c r="L1167" s="12"/>
      <c r="M1167" s="12"/>
      <c r="N1167" s="12"/>
      <c r="O1167" s="12"/>
      <c r="P1167" s="12"/>
      <c r="Q1167" s="12"/>
      <c r="R1167" s="12"/>
      <c r="S1167" s="12"/>
      <c r="T1167" s="12"/>
      <c r="U1167" s="12"/>
    </row>
    <row r="1168" spans="2:21">
      <c r="B1168" s="13"/>
      <c r="C1168" s="13"/>
      <c r="D1168" s="47"/>
      <c r="E1168" s="12"/>
      <c r="F1168" s="12"/>
      <c r="G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12"/>
    </row>
    <row r="1169" spans="2:21">
      <c r="B1169" s="13"/>
      <c r="C1169" s="13"/>
      <c r="D1169" s="47"/>
      <c r="E1169" s="12"/>
      <c r="F1169" s="12"/>
      <c r="G1169" s="12"/>
      <c r="L1169" s="12"/>
      <c r="M1169" s="12"/>
      <c r="N1169" s="12"/>
      <c r="O1169" s="12"/>
      <c r="P1169" s="12"/>
      <c r="Q1169" s="12"/>
      <c r="R1169" s="12"/>
      <c r="S1169" s="12"/>
      <c r="T1169" s="12"/>
      <c r="U1169" s="12"/>
    </row>
    <row r="1170" spans="2:21">
      <c r="B1170" s="13"/>
      <c r="C1170" s="13"/>
      <c r="D1170" s="47"/>
      <c r="E1170" s="12"/>
      <c r="F1170" s="12"/>
      <c r="G1170" s="12"/>
      <c r="L1170" s="12"/>
      <c r="M1170" s="12"/>
      <c r="N1170" s="12"/>
      <c r="O1170" s="12"/>
      <c r="P1170" s="12"/>
      <c r="Q1170" s="12"/>
      <c r="R1170" s="12"/>
      <c r="S1170" s="12"/>
      <c r="T1170" s="12"/>
      <c r="U1170" s="12"/>
    </row>
    <row r="1171" spans="2:21">
      <c r="B1171" s="13"/>
      <c r="C1171" s="13"/>
      <c r="D1171" s="47"/>
      <c r="E1171" s="12"/>
      <c r="F1171" s="12"/>
      <c r="G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</row>
    <row r="1172" spans="2:21" s="22" customFormat="1">
      <c r="B1172" s="13"/>
      <c r="C1172" s="13"/>
      <c r="D1172" s="47"/>
      <c r="E1172" s="12"/>
      <c r="F1172" s="12"/>
      <c r="G1172" s="12"/>
      <c r="H1172" s="1"/>
      <c r="I1172" s="1"/>
      <c r="J1172" s="1"/>
      <c r="K1172" s="8"/>
      <c r="L1172" s="12"/>
      <c r="M1172" s="12"/>
      <c r="N1172" s="12"/>
      <c r="O1172" s="12"/>
      <c r="P1172" s="12"/>
      <c r="Q1172" s="12"/>
      <c r="R1172" s="12"/>
      <c r="S1172" s="12"/>
      <c r="T1172" s="12"/>
      <c r="U1172" s="12"/>
    </row>
    <row r="1173" spans="2:21" s="22" customFormat="1">
      <c r="B1173" s="13"/>
      <c r="C1173" s="13"/>
      <c r="D1173" s="47"/>
      <c r="E1173" s="12"/>
      <c r="F1173" s="12"/>
      <c r="G1173" s="12"/>
      <c r="H1173" s="1"/>
      <c r="I1173" s="1"/>
      <c r="J1173" s="1"/>
      <c r="K1173" s="8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</row>
    <row r="1174" spans="2:21" s="22" customFormat="1">
      <c r="B1174" s="13"/>
      <c r="C1174" s="13"/>
      <c r="D1174" s="47"/>
      <c r="E1174" s="12"/>
      <c r="F1174" s="12"/>
      <c r="G1174" s="12"/>
      <c r="H1174" s="1"/>
      <c r="I1174" s="1"/>
      <c r="J1174" s="1"/>
      <c r="K1174" s="8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</row>
    <row r="1175" spans="2:21" s="22" customFormat="1">
      <c r="B1175" s="13"/>
      <c r="C1175" s="13"/>
      <c r="D1175" s="47"/>
      <c r="E1175" s="12"/>
      <c r="F1175" s="12"/>
      <c r="G1175" s="12"/>
      <c r="H1175" s="1"/>
      <c r="I1175" s="1"/>
      <c r="J1175" s="1"/>
      <c r="K1175" s="8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</row>
    <row r="1176" spans="2:21" s="22" customFormat="1">
      <c r="B1176" s="13"/>
      <c r="C1176" s="13"/>
      <c r="D1176" s="47"/>
      <c r="E1176" s="12"/>
      <c r="F1176" s="12"/>
      <c r="G1176" s="12"/>
      <c r="H1176" s="1"/>
      <c r="I1176" s="1"/>
      <c r="J1176" s="1"/>
      <c r="K1176" s="8"/>
      <c r="L1176" s="12"/>
      <c r="M1176" s="12"/>
      <c r="N1176" s="12"/>
      <c r="O1176" s="12"/>
      <c r="P1176" s="12"/>
      <c r="Q1176" s="12"/>
      <c r="R1176" s="12"/>
      <c r="S1176" s="12"/>
      <c r="T1176" s="12"/>
      <c r="U1176" s="12"/>
    </row>
    <row r="1177" spans="2:21" s="22" customFormat="1">
      <c r="B1177" s="13"/>
      <c r="C1177" s="13"/>
      <c r="D1177" s="47"/>
      <c r="E1177" s="12"/>
      <c r="F1177" s="12"/>
      <c r="G1177" s="12"/>
      <c r="H1177" s="1"/>
      <c r="I1177" s="1"/>
      <c r="J1177" s="1"/>
      <c r="K1177" s="8"/>
      <c r="L1177" s="12"/>
      <c r="M1177" s="12"/>
      <c r="N1177" s="12"/>
      <c r="O1177" s="12"/>
      <c r="P1177" s="12"/>
      <c r="Q1177" s="12"/>
      <c r="R1177" s="12"/>
      <c r="S1177" s="12"/>
      <c r="T1177" s="12"/>
      <c r="U1177" s="12"/>
    </row>
    <row r="1178" spans="2:21" s="22" customFormat="1">
      <c r="B1178" s="13"/>
      <c r="C1178" s="13"/>
      <c r="D1178" s="47"/>
      <c r="E1178" s="12"/>
      <c r="F1178" s="12"/>
      <c r="G1178" s="12"/>
      <c r="H1178" s="1"/>
      <c r="I1178" s="1"/>
      <c r="J1178" s="1"/>
      <c r="K1178" s="8"/>
      <c r="L1178" s="12"/>
      <c r="M1178" s="12"/>
      <c r="N1178" s="12"/>
      <c r="O1178" s="12"/>
      <c r="P1178" s="12"/>
      <c r="Q1178" s="12"/>
      <c r="R1178" s="12"/>
      <c r="S1178" s="12"/>
      <c r="T1178" s="12"/>
      <c r="U1178" s="12"/>
    </row>
    <row r="1179" spans="2:21" s="22" customFormat="1">
      <c r="B1179" s="13"/>
      <c r="C1179" s="13"/>
      <c r="D1179" s="47"/>
      <c r="E1179" s="12"/>
      <c r="F1179" s="12"/>
      <c r="G1179" s="12"/>
      <c r="H1179" s="1"/>
      <c r="I1179" s="1"/>
      <c r="J1179" s="1"/>
      <c r="K1179" s="8"/>
      <c r="L1179" s="12"/>
      <c r="M1179" s="12"/>
      <c r="N1179" s="12"/>
      <c r="O1179" s="12"/>
      <c r="P1179" s="12"/>
      <c r="Q1179" s="12"/>
      <c r="R1179" s="12"/>
      <c r="S1179" s="12"/>
      <c r="T1179" s="12"/>
      <c r="U1179" s="12"/>
    </row>
    <row r="1180" spans="2:21" s="22" customFormat="1">
      <c r="B1180" s="13"/>
      <c r="C1180" s="13"/>
      <c r="D1180" s="47"/>
      <c r="E1180" s="12"/>
      <c r="F1180" s="12"/>
      <c r="G1180" s="12"/>
      <c r="H1180" s="1"/>
      <c r="I1180" s="1"/>
      <c r="J1180" s="1"/>
      <c r="K1180" s="8"/>
      <c r="L1180" s="12"/>
      <c r="M1180" s="12"/>
      <c r="N1180" s="12"/>
      <c r="O1180" s="12"/>
      <c r="P1180" s="12"/>
      <c r="Q1180" s="12"/>
      <c r="R1180" s="12"/>
      <c r="S1180" s="12"/>
      <c r="T1180" s="12"/>
      <c r="U1180" s="12"/>
    </row>
    <row r="1181" spans="2:21" s="22" customFormat="1">
      <c r="B1181" s="13"/>
      <c r="C1181" s="13"/>
      <c r="D1181" s="47"/>
      <c r="E1181" s="12"/>
      <c r="F1181" s="12"/>
      <c r="G1181" s="12"/>
      <c r="H1181" s="1"/>
      <c r="I1181" s="1"/>
      <c r="J1181" s="1"/>
      <c r="K1181" s="8"/>
      <c r="L1181" s="12"/>
      <c r="M1181" s="12"/>
      <c r="N1181" s="12"/>
      <c r="O1181" s="12"/>
      <c r="P1181" s="12"/>
      <c r="Q1181" s="12"/>
      <c r="R1181" s="12"/>
      <c r="S1181" s="12"/>
      <c r="T1181" s="12"/>
      <c r="U1181" s="12"/>
    </row>
    <row r="1182" spans="2:21" s="22" customFormat="1">
      <c r="B1182" s="13"/>
      <c r="C1182" s="13"/>
      <c r="D1182" s="47"/>
      <c r="E1182" s="12"/>
      <c r="F1182" s="12"/>
      <c r="G1182" s="12"/>
      <c r="H1182" s="1"/>
      <c r="I1182" s="1"/>
      <c r="J1182" s="1"/>
      <c r="K1182" s="8"/>
      <c r="L1182" s="12"/>
      <c r="M1182" s="12"/>
      <c r="N1182" s="12"/>
      <c r="O1182" s="12"/>
      <c r="P1182" s="12"/>
      <c r="Q1182" s="12"/>
      <c r="R1182" s="12"/>
      <c r="S1182" s="12"/>
      <c r="T1182" s="12"/>
      <c r="U1182" s="12"/>
    </row>
    <row r="1183" spans="2:21" s="22" customFormat="1">
      <c r="B1183" s="13"/>
      <c r="C1183" s="13"/>
      <c r="D1183" s="47"/>
      <c r="E1183" s="12"/>
      <c r="F1183" s="12"/>
      <c r="G1183" s="12"/>
      <c r="H1183" s="1"/>
      <c r="I1183" s="1"/>
      <c r="J1183" s="1"/>
      <c r="K1183" s="8"/>
      <c r="L1183" s="12"/>
      <c r="M1183" s="12"/>
      <c r="N1183" s="12"/>
      <c r="O1183" s="12"/>
      <c r="P1183" s="12"/>
      <c r="Q1183" s="12"/>
      <c r="R1183" s="12"/>
      <c r="S1183" s="12"/>
      <c r="T1183" s="12"/>
      <c r="U1183" s="12"/>
    </row>
    <row r="1184" spans="2:21" s="22" customFormat="1">
      <c r="B1184" s="13"/>
      <c r="C1184" s="13"/>
      <c r="D1184" s="47"/>
      <c r="E1184" s="12"/>
      <c r="F1184" s="12"/>
      <c r="G1184" s="12"/>
      <c r="H1184" s="1"/>
      <c r="I1184" s="1"/>
      <c r="J1184" s="1"/>
      <c r="K1184" s="8"/>
      <c r="L1184" s="12"/>
      <c r="M1184" s="12"/>
      <c r="N1184" s="12"/>
      <c r="O1184" s="12"/>
      <c r="P1184" s="12"/>
      <c r="Q1184" s="12"/>
      <c r="R1184" s="12"/>
      <c r="S1184" s="12"/>
      <c r="T1184" s="12"/>
      <c r="U1184" s="12"/>
    </row>
    <row r="1185" spans="2:21" s="22" customFormat="1">
      <c r="B1185" s="13"/>
      <c r="C1185" s="13"/>
      <c r="D1185" s="47"/>
      <c r="E1185" s="12"/>
      <c r="F1185" s="12"/>
      <c r="G1185" s="12"/>
      <c r="H1185" s="1"/>
      <c r="I1185" s="1"/>
      <c r="J1185" s="1"/>
      <c r="K1185" s="8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</row>
    <row r="1186" spans="2:21">
      <c r="B1186" s="13"/>
      <c r="C1186" s="13"/>
      <c r="D1186" s="47"/>
      <c r="E1186" s="12"/>
      <c r="F1186" s="12"/>
      <c r="G1186" s="12"/>
      <c r="L1186" s="12"/>
      <c r="M1186" s="12"/>
      <c r="N1186" s="12"/>
      <c r="O1186" s="12"/>
      <c r="P1186" s="12"/>
      <c r="Q1186" s="12"/>
      <c r="R1186" s="12"/>
      <c r="S1186" s="12"/>
      <c r="T1186" s="12"/>
      <c r="U1186" s="12"/>
    </row>
    <row r="1187" spans="2:21">
      <c r="B1187" s="13"/>
      <c r="C1187" s="13"/>
      <c r="D1187" s="47"/>
      <c r="E1187" s="12"/>
      <c r="F1187" s="12"/>
      <c r="G1187" s="12"/>
      <c r="L1187" s="12"/>
      <c r="M1187" s="12"/>
      <c r="N1187" s="12"/>
      <c r="O1187" s="12"/>
      <c r="P1187" s="12"/>
      <c r="Q1187" s="12"/>
      <c r="R1187" s="12"/>
      <c r="S1187" s="12"/>
      <c r="T1187" s="12"/>
      <c r="U1187" s="12"/>
    </row>
    <row r="1188" spans="2:21">
      <c r="B1188" s="13"/>
      <c r="C1188" s="13"/>
      <c r="D1188" s="47"/>
      <c r="E1188" s="12"/>
      <c r="F1188" s="12"/>
      <c r="G1188" s="12"/>
      <c r="L1188" s="12"/>
      <c r="M1188" s="12"/>
      <c r="N1188" s="12"/>
      <c r="O1188" s="12"/>
      <c r="P1188" s="12"/>
      <c r="Q1188" s="12"/>
      <c r="R1188" s="12"/>
      <c r="S1188" s="12"/>
      <c r="T1188" s="12"/>
      <c r="U1188" s="12"/>
    </row>
    <row r="1189" spans="2:21">
      <c r="B1189" s="13"/>
      <c r="C1189" s="13"/>
      <c r="D1189" s="47"/>
      <c r="E1189" s="12"/>
      <c r="F1189" s="12"/>
      <c r="G1189" s="12"/>
      <c r="L1189" s="12"/>
      <c r="M1189" s="12"/>
      <c r="N1189" s="12"/>
      <c r="O1189" s="12"/>
      <c r="P1189" s="12"/>
      <c r="Q1189" s="12"/>
      <c r="R1189" s="12"/>
      <c r="S1189" s="12"/>
      <c r="T1189" s="12"/>
      <c r="U1189" s="12"/>
    </row>
    <row r="1190" spans="2:21">
      <c r="B1190" s="13"/>
      <c r="C1190" s="13"/>
      <c r="D1190" s="47"/>
      <c r="E1190" s="12"/>
      <c r="F1190" s="12"/>
      <c r="G1190" s="12"/>
      <c r="L1190" s="12"/>
      <c r="M1190" s="12"/>
      <c r="N1190" s="12"/>
      <c r="O1190" s="12"/>
      <c r="P1190" s="12"/>
      <c r="Q1190" s="12"/>
      <c r="R1190" s="12"/>
      <c r="S1190" s="12"/>
      <c r="T1190" s="12"/>
      <c r="U1190" s="12"/>
    </row>
    <row r="1191" spans="2:21">
      <c r="B1191" s="13"/>
      <c r="C1191" s="13"/>
      <c r="D1191" s="47"/>
      <c r="E1191" s="12"/>
      <c r="F1191" s="12"/>
      <c r="G1191" s="12"/>
      <c r="L1191" s="12"/>
      <c r="M1191" s="12"/>
      <c r="N1191" s="12"/>
      <c r="O1191" s="12"/>
      <c r="P1191" s="12"/>
      <c r="Q1191" s="12"/>
      <c r="R1191" s="12"/>
      <c r="S1191" s="12"/>
      <c r="T1191" s="12"/>
      <c r="U1191" s="12"/>
    </row>
    <row r="1192" spans="2:21">
      <c r="B1192" s="13"/>
      <c r="C1192" s="13"/>
      <c r="D1192" s="47"/>
      <c r="E1192" s="12"/>
      <c r="F1192" s="12"/>
      <c r="G1192" s="12"/>
      <c r="L1192" s="12"/>
      <c r="M1192" s="12"/>
      <c r="N1192" s="12"/>
      <c r="O1192" s="12"/>
      <c r="P1192" s="12"/>
      <c r="Q1192" s="12"/>
      <c r="R1192" s="12"/>
      <c r="S1192" s="12"/>
      <c r="T1192" s="12"/>
      <c r="U1192" s="12"/>
    </row>
    <row r="1193" spans="2:21" s="22" customFormat="1">
      <c r="B1193" s="13"/>
      <c r="C1193" s="13"/>
      <c r="D1193" s="47"/>
      <c r="E1193" s="12"/>
      <c r="F1193" s="12"/>
      <c r="G1193" s="12"/>
      <c r="H1193" s="1"/>
      <c r="I1193" s="1"/>
      <c r="J1193" s="1"/>
      <c r="K1193" s="8"/>
      <c r="L1193" s="12"/>
      <c r="M1193" s="12"/>
      <c r="N1193" s="12"/>
      <c r="O1193" s="12"/>
      <c r="P1193" s="12"/>
      <c r="Q1193" s="12"/>
      <c r="R1193" s="12"/>
      <c r="S1193" s="12"/>
      <c r="T1193" s="12"/>
      <c r="U1193" s="12"/>
    </row>
    <row r="1194" spans="2:21" s="22" customFormat="1">
      <c r="B1194" s="13"/>
      <c r="C1194" s="13"/>
      <c r="D1194" s="47"/>
      <c r="E1194" s="12"/>
      <c r="F1194" s="12"/>
      <c r="G1194" s="12"/>
      <c r="H1194" s="1"/>
      <c r="I1194" s="1"/>
      <c r="J1194" s="1"/>
      <c r="K1194" s="8"/>
      <c r="L1194" s="12"/>
      <c r="M1194" s="12"/>
      <c r="N1194" s="12"/>
      <c r="O1194" s="12"/>
      <c r="P1194" s="12"/>
      <c r="Q1194" s="12"/>
      <c r="R1194" s="12"/>
      <c r="S1194" s="12"/>
      <c r="T1194" s="12"/>
      <c r="U1194" s="12"/>
    </row>
    <row r="1195" spans="2:21" s="22" customFormat="1">
      <c r="B1195" s="13"/>
      <c r="C1195" s="13"/>
      <c r="D1195" s="47"/>
      <c r="E1195" s="12"/>
      <c r="F1195" s="12"/>
      <c r="G1195" s="12"/>
      <c r="H1195" s="1"/>
      <c r="I1195" s="1"/>
      <c r="J1195" s="1"/>
      <c r="K1195" s="8"/>
      <c r="L1195" s="12"/>
      <c r="M1195" s="12"/>
      <c r="N1195" s="12"/>
      <c r="O1195" s="12"/>
      <c r="P1195" s="12"/>
      <c r="Q1195" s="12"/>
      <c r="R1195" s="12"/>
      <c r="S1195" s="12"/>
      <c r="T1195" s="12"/>
      <c r="U1195" s="12"/>
    </row>
    <row r="1196" spans="2:21" s="22" customFormat="1">
      <c r="B1196" s="10"/>
      <c r="C1196" s="10"/>
      <c r="D1196" s="46"/>
      <c r="E1196" s="11"/>
      <c r="F1196" s="11"/>
      <c r="G1196" s="11"/>
      <c r="H1196" s="1"/>
      <c r="I1196" s="1"/>
      <c r="J1196" s="1"/>
      <c r="K1196" s="8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</row>
    <row r="1197" spans="2:21" s="22" customFormat="1">
      <c r="B1197" s="10"/>
      <c r="C1197" s="10"/>
      <c r="D1197" s="46"/>
      <c r="E1197" s="11"/>
      <c r="F1197" s="11"/>
      <c r="G1197" s="11"/>
      <c r="H1197" s="1"/>
      <c r="I1197" s="1"/>
      <c r="J1197" s="1"/>
      <c r="K1197" s="8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</row>
    <row r="1198" spans="2:21" s="22" customFormat="1">
      <c r="B1198" s="10"/>
      <c r="C1198" s="10"/>
      <c r="D1198" s="46"/>
      <c r="E1198" s="11"/>
      <c r="F1198" s="11"/>
      <c r="G1198" s="11"/>
      <c r="H1198" s="1"/>
      <c r="I1198" s="1"/>
      <c r="J1198" s="1"/>
      <c r="K1198" s="8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</row>
    <row r="1199" spans="2:21" s="22" customFormat="1">
      <c r="B1199" s="10"/>
      <c r="C1199" s="10"/>
      <c r="D1199" s="46"/>
      <c r="E1199" s="11"/>
      <c r="F1199" s="11"/>
      <c r="G1199" s="11"/>
      <c r="H1199" s="1"/>
      <c r="I1199" s="1"/>
      <c r="J1199" s="1"/>
      <c r="K1199" s="8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</row>
    <row r="1200" spans="2:21">
      <c r="B1200" s="10"/>
      <c r="C1200" s="10"/>
      <c r="D1200" s="46"/>
      <c r="E1200" s="11"/>
      <c r="F1200" s="11"/>
      <c r="G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</row>
    <row r="1201" spans="2:21">
      <c r="B1201" s="10"/>
      <c r="C1201" s="10"/>
      <c r="D1201" s="46"/>
      <c r="E1201" s="11"/>
      <c r="F1201" s="11"/>
      <c r="G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</row>
    <row r="1202" spans="2:21">
      <c r="B1202" s="10"/>
      <c r="C1202" s="10"/>
      <c r="D1202" s="46"/>
      <c r="E1202" s="11"/>
      <c r="F1202" s="11"/>
      <c r="G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</row>
    <row r="1203" spans="2:21">
      <c r="B1203" s="10"/>
      <c r="C1203" s="10"/>
      <c r="D1203" s="46"/>
      <c r="E1203" s="11"/>
      <c r="F1203" s="11"/>
      <c r="G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</row>
    <row r="1204" spans="2:21">
      <c r="B1204" s="13"/>
      <c r="C1204" s="13"/>
      <c r="D1204" s="47"/>
      <c r="E1204" s="12"/>
      <c r="F1204" s="12"/>
      <c r="G1204" s="12"/>
      <c r="L1204" s="12"/>
      <c r="M1204" s="12"/>
      <c r="N1204" s="12"/>
      <c r="O1204" s="12"/>
      <c r="P1204" s="12"/>
      <c r="Q1204" s="12"/>
      <c r="R1204" s="12"/>
      <c r="S1204" s="12"/>
      <c r="T1204" s="12"/>
      <c r="U1204" s="12"/>
    </row>
    <row r="1205" spans="2:21">
      <c r="B1205" s="13"/>
      <c r="C1205" s="13"/>
      <c r="D1205" s="47"/>
      <c r="E1205" s="12"/>
      <c r="F1205" s="12"/>
      <c r="G1205" s="12"/>
      <c r="L1205" s="12"/>
      <c r="M1205" s="12"/>
      <c r="N1205" s="12"/>
      <c r="O1205" s="12"/>
      <c r="P1205" s="12"/>
      <c r="Q1205" s="12"/>
      <c r="R1205" s="12"/>
      <c r="S1205" s="12"/>
      <c r="T1205" s="12"/>
      <c r="U1205" s="12"/>
    </row>
    <row r="1206" spans="2:21">
      <c r="B1206" s="13"/>
      <c r="C1206" s="13"/>
      <c r="D1206" s="47"/>
      <c r="E1206" s="12"/>
      <c r="F1206" s="12"/>
      <c r="G1206" s="12"/>
      <c r="L1206" s="12"/>
      <c r="M1206" s="12"/>
      <c r="N1206" s="12"/>
      <c r="O1206" s="12"/>
      <c r="P1206" s="12"/>
      <c r="Q1206" s="12"/>
      <c r="R1206" s="12"/>
      <c r="S1206" s="12"/>
      <c r="T1206" s="12"/>
      <c r="U1206" s="12"/>
    </row>
    <row r="1207" spans="2:21">
      <c r="B1207" s="13"/>
      <c r="C1207" s="13"/>
      <c r="D1207" s="47"/>
      <c r="E1207" s="12"/>
      <c r="F1207" s="12"/>
      <c r="G1207" s="12"/>
      <c r="L1207" s="12"/>
      <c r="M1207" s="12"/>
      <c r="N1207" s="12"/>
      <c r="O1207" s="12"/>
      <c r="P1207" s="12"/>
      <c r="Q1207" s="12"/>
      <c r="R1207" s="12"/>
      <c r="S1207" s="12"/>
      <c r="T1207" s="12"/>
      <c r="U1207" s="12"/>
    </row>
    <row r="1208" spans="2:21">
      <c r="B1208" s="13"/>
      <c r="C1208" s="13"/>
      <c r="D1208" s="47"/>
      <c r="E1208" s="12"/>
      <c r="F1208" s="12"/>
      <c r="G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12"/>
    </row>
    <row r="1209" spans="2:21">
      <c r="B1209" s="13"/>
      <c r="C1209" s="13"/>
      <c r="D1209" s="47"/>
      <c r="E1209" s="12"/>
      <c r="F1209" s="12"/>
      <c r="G1209" s="12"/>
      <c r="L1209" s="12"/>
      <c r="M1209" s="12"/>
      <c r="N1209" s="12"/>
      <c r="O1209" s="12"/>
      <c r="P1209" s="12"/>
      <c r="Q1209" s="12"/>
      <c r="R1209" s="12"/>
      <c r="S1209" s="12"/>
      <c r="T1209" s="12"/>
      <c r="U1209" s="12"/>
    </row>
    <row r="1210" spans="2:21">
      <c r="B1210" s="13"/>
      <c r="C1210" s="13"/>
      <c r="D1210" s="47"/>
      <c r="E1210" s="12"/>
      <c r="F1210" s="12"/>
      <c r="G1210" s="12"/>
      <c r="L1210" s="12"/>
      <c r="M1210" s="12"/>
      <c r="N1210" s="12"/>
      <c r="O1210" s="12"/>
      <c r="P1210" s="12"/>
      <c r="Q1210" s="12"/>
      <c r="R1210" s="12"/>
      <c r="S1210" s="12"/>
      <c r="T1210" s="12"/>
      <c r="U1210" s="12"/>
    </row>
    <row r="1211" spans="2:21">
      <c r="B1211" s="13"/>
      <c r="C1211" s="13"/>
      <c r="D1211" s="47"/>
      <c r="E1211" s="12"/>
      <c r="F1211" s="12"/>
      <c r="G1211" s="12"/>
      <c r="L1211" s="12"/>
      <c r="M1211" s="12"/>
      <c r="N1211" s="12"/>
      <c r="O1211" s="12"/>
      <c r="P1211" s="12"/>
      <c r="Q1211" s="12"/>
      <c r="R1211" s="12"/>
      <c r="S1211" s="12"/>
      <c r="T1211" s="12"/>
      <c r="U1211" s="12"/>
    </row>
    <row r="1212" spans="2:21">
      <c r="B1212" s="13"/>
      <c r="C1212" s="13"/>
      <c r="D1212" s="47"/>
      <c r="E1212" s="12"/>
      <c r="F1212" s="12"/>
      <c r="G1212" s="12"/>
      <c r="L1212" s="12"/>
      <c r="M1212" s="12"/>
      <c r="N1212" s="12"/>
      <c r="O1212" s="12"/>
      <c r="P1212" s="12"/>
      <c r="Q1212" s="12"/>
      <c r="R1212" s="12"/>
      <c r="S1212" s="12"/>
      <c r="T1212" s="12"/>
      <c r="U1212" s="12"/>
    </row>
    <row r="1213" spans="2:21">
      <c r="B1213" s="13"/>
      <c r="C1213" s="13"/>
      <c r="D1213" s="47"/>
      <c r="E1213" s="12"/>
      <c r="F1213" s="12"/>
      <c r="G1213" s="12"/>
      <c r="L1213" s="12"/>
      <c r="M1213" s="12"/>
      <c r="N1213" s="12"/>
      <c r="O1213" s="12"/>
      <c r="P1213" s="12"/>
      <c r="Q1213" s="12"/>
      <c r="R1213" s="12"/>
      <c r="S1213" s="12"/>
      <c r="T1213" s="12"/>
      <c r="U1213" s="12"/>
    </row>
    <row r="1214" spans="2:21">
      <c r="B1214" s="13"/>
      <c r="C1214" s="13"/>
      <c r="D1214" s="47"/>
      <c r="E1214" s="12"/>
      <c r="F1214" s="12"/>
      <c r="G1214" s="12"/>
      <c r="L1214" s="12"/>
      <c r="M1214" s="12"/>
      <c r="N1214" s="12"/>
      <c r="O1214" s="12"/>
      <c r="P1214" s="12"/>
      <c r="Q1214" s="12"/>
      <c r="R1214" s="12"/>
      <c r="S1214" s="12"/>
      <c r="T1214" s="12"/>
      <c r="U1214" s="12"/>
    </row>
    <row r="1215" spans="2:21">
      <c r="B1215" s="13"/>
      <c r="C1215" s="13"/>
      <c r="D1215" s="47"/>
      <c r="E1215" s="12"/>
      <c r="F1215" s="12"/>
      <c r="G1215" s="12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</row>
    <row r="1216" spans="2:21">
      <c r="B1216" s="13"/>
      <c r="C1216" s="13"/>
      <c r="D1216" s="47"/>
      <c r="E1216" s="12"/>
      <c r="F1216" s="12"/>
      <c r="G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</row>
    <row r="1217" spans="2:21">
      <c r="B1217" s="13"/>
      <c r="C1217" s="13"/>
      <c r="D1217" s="47"/>
      <c r="E1217" s="12"/>
      <c r="F1217" s="12"/>
      <c r="G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</row>
    <row r="1218" spans="2:21">
      <c r="B1218" s="13"/>
      <c r="C1218" s="13"/>
      <c r="D1218" s="47"/>
      <c r="E1218" s="12"/>
      <c r="F1218" s="12"/>
      <c r="G1218" s="12"/>
      <c r="L1218" s="12"/>
      <c r="M1218" s="12"/>
      <c r="N1218" s="12"/>
      <c r="O1218" s="12"/>
      <c r="P1218" s="12"/>
      <c r="Q1218" s="12"/>
      <c r="R1218" s="12"/>
      <c r="S1218" s="12"/>
      <c r="T1218" s="12"/>
      <c r="U1218" s="12"/>
    </row>
    <row r="1219" spans="2:21">
      <c r="B1219" s="10"/>
      <c r="C1219" s="10"/>
      <c r="D1219" s="46"/>
      <c r="E1219" s="11"/>
      <c r="F1219" s="11"/>
      <c r="G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</row>
    <row r="1220" spans="2:21">
      <c r="B1220" s="13"/>
      <c r="C1220" s="13"/>
      <c r="D1220" s="47"/>
      <c r="E1220" s="12"/>
      <c r="F1220" s="12"/>
      <c r="G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</row>
    <row r="1221" spans="2:21">
      <c r="B1221" s="10"/>
      <c r="C1221" s="10"/>
      <c r="D1221" s="46"/>
      <c r="E1221" s="11"/>
      <c r="F1221" s="11"/>
      <c r="G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</row>
    <row r="1222" spans="2:21">
      <c r="B1222" s="10"/>
      <c r="C1222" s="10"/>
      <c r="D1222" s="46"/>
      <c r="E1222" s="11"/>
      <c r="F1222" s="11"/>
      <c r="G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</row>
    <row r="1223" spans="2:21">
      <c r="B1223" s="10"/>
      <c r="C1223" s="10"/>
      <c r="D1223" s="46"/>
      <c r="E1223" s="11"/>
      <c r="F1223" s="11"/>
      <c r="G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</row>
    <row r="1224" spans="2:21">
      <c r="B1224" s="10"/>
      <c r="C1224" s="10"/>
      <c r="D1224" s="46"/>
      <c r="E1224" s="11"/>
      <c r="F1224" s="11"/>
      <c r="G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</row>
    <row r="1225" spans="2:21">
      <c r="B1225" s="10"/>
      <c r="C1225" s="10"/>
      <c r="D1225" s="46"/>
      <c r="E1225" s="11"/>
      <c r="F1225" s="11"/>
      <c r="G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</row>
    <row r="1226" spans="2:21">
      <c r="B1226" s="10"/>
      <c r="C1226" s="10"/>
      <c r="D1226" s="46"/>
      <c r="E1226" s="11"/>
      <c r="F1226" s="11"/>
      <c r="G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</row>
    <row r="1227" spans="2:21">
      <c r="B1227" s="10"/>
      <c r="C1227" s="10"/>
      <c r="D1227" s="46"/>
      <c r="E1227" s="11"/>
      <c r="F1227" s="11"/>
      <c r="G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</row>
    <row r="1228" spans="2:21">
      <c r="B1228" s="10"/>
      <c r="C1228" s="10"/>
      <c r="D1228" s="46"/>
      <c r="E1228" s="11"/>
      <c r="F1228" s="11"/>
      <c r="G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</row>
    <row r="1229" spans="2:21">
      <c r="B1229" s="10"/>
      <c r="C1229" s="10"/>
      <c r="D1229" s="46"/>
      <c r="E1229" s="11"/>
      <c r="F1229" s="11"/>
      <c r="G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</row>
    <row r="1230" spans="2:21">
      <c r="B1230" s="13"/>
      <c r="C1230" s="13"/>
      <c r="D1230" s="47"/>
      <c r="E1230" s="12"/>
      <c r="F1230" s="12"/>
      <c r="G1230" s="12"/>
      <c r="L1230" s="12"/>
      <c r="M1230" s="12"/>
      <c r="N1230" s="12"/>
      <c r="O1230" s="12"/>
      <c r="P1230" s="12"/>
      <c r="Q1230" s="12"/>
      <c r="R1230" s="12"/>
      <c r="S1230" s="12"/>
      <c r="T1230" s="12"/>
      <c r="U1230" s="12"/>
    </row>
    <row r="1231" spans="2:21">
      <c r="B1231" s="13"/>
      <c r="C1231" s="13"/>
      <c r="D1231" s="47"/>
      <c r="E1231" s="12"/>
      <c r="F1231" s="12"/>
      <c r="G1231" s="12"/>
      <c r="L1231" s="12"/>
      <c r="M1231" s="12"/>
      <c r="N1231" s="12"/>
      <c r="O1231" s="12"/>
      <c r="P1231" s="12"/>
      <c r="Q1231" s="12"/>
      <c r="R1231" s="12"/>
      <c r="S1231" s="12"/>
      <c r="T1231" s="12"/>
      <c r="U1231" s="12"/>
    </row>
    <row r="1232" spans="2:21">
      <c r="B1232" s="13"/>
      <c r="C1232" s="13"/>
      <c r="D1232" s="47"/>
      <c r="E1232" s="12"/>
      <c r="F1232" s="12"/>
      <c r="G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</row>
    <row r="1233" spans="2:21">
      <c r="B1233" s="13"/>
      <c r="C1233" s="13"/>
      <c r="D1233" s="47"/>
      <c r="E1233" s="12"/>
      <c r="F1233" s="12"/>
      <c r="G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</row>
    <row r="1234" spans="2:21">
      <c r="B1234" s="13"/>
      <c r="C1234" s="13"/>
      <c r="D1234" s="47"/>
      <c r="E1234" s="12"/>
      <c r="F1234" s="12"/>
      <c r="G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</row>
    <row r="1235" spans="2:21">
      <c r="B1235" s="13"/>
      <c r="C1235" s="13"/>
      <c r="D1235" s="47"/>
      <c r="E1235" s="12"/>
      <c r="F1235" s="12"/>
      <c r="G1235" s="12"/>
      <c r="L1235" s="12"/>
      <c r="M1235" s="12"/>
      <c r="N1235" s="12"/>
      <c r="O1235" s="12"/>
      <c r="P1235" s="12"/>
      <c r="Q1235" s="12"/>
      <c r="R1235" s="12"/>
      <c r="S1235" s="12"/>
      <c r="T1235" s="12"/>
      <c r="U1235" s="12"/>
    </row>
    <row r="1236" spans="2:21">
      <c r="B1236" s="13"/>
      <c r="C1236" s="13"/>
      <c r="D1236" s="47"/>
      <c r="E1236" s="12"/>
      <c r="F1236" s="12"/>
      <c r="G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12"/>
    </row>
    <row r="1237" spans="2:21">
      <c r="B1237" s="13"/>
      <c r="C1237" s="13"/>
      <c r="D1237" s="47"/>
      <c r="E1237" s="12"/>
      <c r="F1237" s="12"/>
      <c r="G1237" s="12"/>
      <c r="L1237" s="12"/>
      <c r="M1237" s="12"/>
      <c r="N1237" s="12"/>
      <c r="O1237" s="12"/>
      <c r="P1237" s="12"/>
      <c r="Q1237" s="12"/>
      <c r="R1237" s="12"/>
      <c r="S1237" s="12"/>
      <c r="T1237" s="12"/>
      <c r="U1237" s="12"/>
    </row>
    <row r="1238" spans="2:21">
      <c r="B1238" s="13"/>
      <c r="C1238" s="13"/>
      <c r="D1238" s="47"/>
      <c r="E1238" s="12"/>
      <c r="F1238" s="12"/>
      <c r="G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12"/>
    </row>
    <row r="1239" spans="2:21">
      <c r="B1239" s="13"/>
      <c r="C1239" s="13"/>
      <c r="D1239" s="47"/>
      <c r="E1239" s="12"/>
      <c r="F1239" s="12"/>
      <c r="G1239" s="12"/>
      <c r="L1239" s="12"/>
      <c r="M1239" s="12"/>
      <c r="N1239" s="12"/>
      <c r="O1239" s="12"/>
      <c r="P1239" s="12"/>
      <c r="Q1239" s="12"/>
      <c r="R1239" s="12"/>
      <c r="S1239" s="12"/>
      <c r="T1239" s="12"/>
      <c r="U1239" s="12"/>
    </row>
    <row r="1240" spans="2:21">
      <c r="B1240" s="13"/>
      <c r="C1240" s="13"/>
      <c r="D1240" s="47"/>
      <c r="E1240" s="12"/>
      <c r="F1240" s="12"/>
      <c r="G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12"/>
    </row>
    <row r="1241" spans="2:21">
      <c r="B1241" s="13"/>
      <c r="C1241" s="13"/>
      <c r="D1241" s="47"/>
      <c r="E1241" s="12"/>
      <c r="F1241" s="12"/>
      <c r="G1241" s="12"/>
      <c r="L1241" s="12"/>
      <c r="M1241" s="12"/>
      <c r="N1241" s="12"/>
      <c r="O1241" s="12"/>
      <c r="P1241" s="12"/>
      <c r="Q1241" s="12"/>
      <c r="R1241" s="12"/>
      <c r="S1241" s="12"/>
      <c r="T1241" s="12"/>
      <c r="U1241" s="12"/>
    </row>
    <row r="1242" spans="2:21">
      <c r="B1242" s="13"/>
      <c r="C1242" s="13"/>
      <c r="D1242" s="47"/>
      <c r="E1242" s="12"/>
      <c r="F1242" s="12"/>
      <c r="G1242" s="12"/>
      <c r="L1242" s="12"/>
      <c r="M1242" s="12"/>
      <c r="N1242" s="12"/>
      <c r="O1242" s="12"/>
      <c r="P1242" s="12"/>
      <c r="Q1242" s="12"/>
      <c r="R1242" s="12"/>
      <c r="S1242" s="12"/>
      <c r="T1242" s="12"/>
      <c r="U1242" s="12"/>
    </row>
    <row r="1243" spans="2:21">
      <c r="B1243" s="13"/>
      <c r="C1243" s="13"/>
      <c r="D1243" s="47"/>
      <c r="E1243" s="12"/>
      <c r="F1243" s="12"/>
      <c r="G1243" s="12"/>
      <c r="L1243" s="12"/>
      <c r="M1243" s="12"/>
      <c r="N1243" s="12"/>
      <c r="O1243" s="12"/>
      <c r="P1243" s="12"/>
      <c r="Q1243" s="12"/>
      <c r="R1243" s="12"/>
      <c r="S1243" s="12"/>
      <c r="T1243" s="12"/>
      <c r="U1243" s="12"/>
    </row>
    <row r="1244" spans="2:21">
      <c r="B1244" s="13"/>
      <c r="C1244" s="13"/>
      <c r="D1244" s="47"/>
      <c r="E1244" s="12"/>
      <c r="F1244" s="12"/>
      <c r="G1244" s="12"/>
      <c r="L1244" s="12"/>
      <c r="M1244" s="12"/>
      <c r="N1244" s="12"/>
      <c r="O1244" s="12"/>
      <c r="P1244" s="12"/>
      <c r="Q1244" s="12"/>
      <c r="R1244" s="12"/>
      <c r="S1244" s="12"/>
      <c r="T1244" s="12"/>
      <c r="U1244" s="12"/>
    </row>
    <row r="1245" spans="2:21">
      <c r="B1245" s="13"/>
      <c r="C1245" s="13"/>
      <c r="D1245" s="47"/>
      <c r="E1245" s="12"/>
      <c r="F1245" s="12"/>
      <c r="G1245" s="12"/>
      <c r="L1245" s="12"/>
      <c r="M1245" s="12"/>
      <c r="N1245" s="12"/>
      <c r="O1245" s="12"/>
      <c r="P1245" s="12"/>
      <c r="Q1245" s="12"/>
      <c r="R1245" s="12"/>
      <c r="S1245" s="12"/>
      <c r="T1245" s="12"/>
      <c r="U1245" s="12"/>
    </row>
    <row r="1246" spans="2:21">
      <c r="B1246" s="13"/>
      <c r="C1246" s="13"/>
      <c r="D1246" s="47"/>
      <c r="E1246" s="12"/>
      <c r="F1246" s="12"/>
      <c r="G1246" s="12"/>
      <c r="L1246" s="12"/>
      <c r="M1246" s="12"/>
      <c r="N1246" s="12"/>
      <c r="O1246" s="12"/>
      <c r="P1246" s="12"/>
      <c r="Q1246" s="12"/>
      <c r="R1246" s="12"/>
      <c r="S1246" s="12"/>
      <c r="T1246" s="12"/>
      <c r="U1246" s="12"/>
    </row>
    <row r="1247" spans="2:21">
      <c r="B1247" s="13"/>
      <c r="C1247" s="13"/>
      <c r="D1247" s="47"/>
      <c r="E1247" s="12"/>
      <c r="F1247" s="12"/>
      <c r="G1247" s="12"/>
      <c r="L1247" s="12"/>
      <c r="M1247" s="12"/>
      <c r="N1247" s="12"/>
      <c r="O1247" s="12"/>
      <c r="P1247" s="12"/>
      <c r="Q1247" s="12"/>
      <c r="R1247" s="12"/>
      <c r="S1247" s="12"/>
      <c r="T1247" s="12"/>
      <c r="U1247" s="12"/>
    </row>
    <row r="1248" spans="2:21">
      <c r="B1248" s="13"/>
      <c r="C1248" s="13"/>
      <c r="D1248" s="47"/>
      <c r="E1248" s="12"/>
      <c r="F1248" s="12"/>
      <c r="G1248" s="12"/>
      <c r="L1248" s="12"/>
      <c r="M1248" s="12"/>
      <c r="N1248" s="12"/>
      <c r="O1248" s="12"/>
      <c r="P1248" s="12"/>
      <c r="Q1248" s="12"/>
      <c r="R1248" s="12"/>
      <c r="S1248" s="12"/>
      <c r="T1248" s="12"/>
      <c r="U1248" s="12"/>
    </row>
    <row r="1249" spans="2:21">
      <c r="B1249" s="13"/>
      <c r="C1249" s="13"/>
      <c r="D1249" s="47"/>
      <c r="E1249" s="12"/>
      <c r="F1249" s="12"/>
      <c r="G1249" s="12"/>
      <c r="L1249" s="12"/>
      <c r="M1249" s="12"/>
      <c r="N1249" s="12"/>
      <c r="O1249" s="12"/>
      <c r="P1249" s="12"/>
      <c r="Q1249" s="12"/>
      <c r="R1249" s="12"/>
      <c r="S1249" s="12"/>
      <c r="T1249" s="12"/>
      <c r="U1249" s="12"/>
    </row>
    <row r="1250" spans="2:21">
      <c r="B1250" s="13"/>
      <c r="C1250" s="13"/>
      <c r="D1250" s="47"/>
      <c r="E1250" s="12"/>
      <c r="F1250" s="12"/>
      <c r="G1250" s="12"/>
      <c r="L1250" s="12"/>
      <c r="M1250" s="12"/>
      <c r="N1250" s="12"/>
      <c r="O1250" s="12"/>
      <c r="P1250" s="12"/>
      <c r="Q1250" s="12"/>
      <c r="R1250" s="12"/>
      <c r="S1250" s="12"/>
      <c r="T1250" s="12"/>
      <c r="U1250" s="12"/>
    </row>
    <row r="1251" spans="2:21">
      <c r="B1251" s="13"/>
      <c r="C1251" s="13"/>
      <c r="D1251" s="47"/>
      <c r="E1251" s="12"/>
      <c r="F1251" s="12"/>
      <c r="G1251" s="12"/>
      <c r="L1251" s="12"/>
      <c r="M1251" s="12"/>
      <c r="N1251" s="12"/>
      <c r="O1251" s="12"/>
      <c r="P1251" s="12"/>
      <c r="Q1251" s="12"/>
      <c r="R1251" s="12"/>
      <c r="S1251" s="12"/>
      <c r="T1251" s="12"/>
      <c r="U1251" s="12"/>
    </row>
    <row r="1252" spans="2:21">
      <c r="B1252" s="13"/>
      <c r="C1252" s="13"/>
      <c r="D1252" s="47"/>
      <c r="E1252" s="12"/>
      <c r="F1252" s="12"/>
      <c r="G1252" s="12"/>
      <c r="L1252" s="12"/>
      <c r="M1252" s="12"/>
      <c r="N1252" s="12"/>
      <c r="O1252" s="12"/>
      <c r="P1252" s="12"/>
      <c r="Q1252" s="12"/>
      <c r="R1252" s="12"/>
      <c r="S1252" s="12"/>
      <c r="T1252" s="12"/>
      <c r="U1252" s="12"/>
    </row>
    <row r="1253" spans="2:21">
      <c r="B1253" s="13"/>
      <c r="C1253" s="13"/>
      <c r="D1253" s="47"/>
      <c r="E1253" s="12"/>
      <c r="F1253" s="12"/>
      <c r="G1253" s="12"/>
      <c r="L1253" s="12"/>
      <c r="M1253" s="12"/>
      <c r="N1253" s="12"/>
      <c r="O1253" s="12"/>
      <c r="P1253" s="12"/>
      <c r="Q1253" s="12"/>
      <c r="R1253" s="12"/>
      <c r="S1253" s="12"/>
      <c r="T1253" s="12"/>
      <c r="U1253" s="12"/>
    </row>
    <row r="1254" spans="2:21">
      <c r="B1254" s="13"/>
      <c r="C1254" s="13"/>
      <c r="D1254" s="47"/>
      <c r="E1254" s="12"/>
      <c r="F1254" s="12"/>
      <c r="G1254" s="12"/>
      <c r="L1254" s="12"/>
      <c r="M1254" s="12"/>
      <c r="N1254" s="12"/>
      <c r="O1254" s="12"/>
      <c r="P1254" s="12"/>
      <c r="Q1254" s="12"/>
      <c r="R1254" s="12"/>
      <c r="S1254" s="12"/>
      <c r="T1254" s="12"/>
      <c r="U1254" s="12"/>
    </row>
    <row r="1255" spans="2:21">
      <c r="B1255" s="13"/>
      <c r="C1255" s="13"/>
      <c r="D1255" s="47"/>
      <c r="E1255" s="12"/>
      <c r="F1255" s="12"/>
      <c r="G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</row>
    <row r="1256" spans="2:21">
      <c r="B1256" s="13"/>
      <c r="C1256" s="13"/>
      <c r="D1256" s="47"/>
      <c r="E1256" s="12"/>
      <c r="F1256" s="12"/>
      <c r="G1256" s="12"/>
      <c r="L1256" s="12"/>
      <c r="M1256" s="12"/>
      <c r="N1256" s="12"/>
      <c r="O1256" s="12"/>
      <c r="P1256" s="12"/>
      <c r="Q1256" s="12"/>
      <c r="R1256" s="12"/>
      <c r="S1256" s="12"/>
      <c r="T1256" s="12"/>
      <c r="U1256" s="12"/>
    </row>
    <row r="1257" spans="2:21">
      <c r="B1257" s="13"/>
      <c r="C1257" s="13"/>
      <c r="D1257" s="47"/>
      <c r="E1257" s="12"/>
      <c r="F1257" s="12"/>
      <c r="G1257" s="12"/>
      <c r="L1257" s="12"/>
      <c r="M1257" s="12"/>
      <c r="N1257" s="12"/>
      <c r="O1257" s="12"/>
      <c r="P1257" s="12"/>
      <c r="Q1257" s="12"/>
      <c r="R1257" s="12"/>
      <c r="S1257" s="12"/>
      <c r="T1257" s="12"/>
      <c r="U1257" s="12"/>
    </row>
    <row r="1258" spans="2:21">
      <c r="B1258" s="13"/>
      <c r="C1258" s="13"/>
      <c r="D1258" s="47"/>
      <c r="E1258" s="12"/>
      <c r="F1258" s="12"/>
      <c r="G1258" s="12"/>
      <c r="L1258" s="12"/>
      <c r="M1258" s="12"/>
      <c r="N1258" s="12"/>
      <c r="O1258" s="12"/>
      <c r="P1258" s="12"/>
      <c r="Q1258" s="12"/>
      <c r="R1258" s="12"/>
      <c r="S1258" s="12"/>
      <c r="T1258" s="12"/>
      <c r="U1258" s="12"/>
    </row>
    <row r="1259" spans="2:21">
      <c r="B1259" s="13"/>
      <c r="C1259" s="13"/>
      <c r="D1259" s="47"/>
      <c r="E1259" s="12"/>
      <c r="F1259" s="12"/>
      <c r="G1259" s="12"/>
      <c r="L1259" s="12"/>
      <c r="M1259" s="12"/>
      <c r="N1259" s="12"/>
      <c r="O1259" s="12"/>
      <c r="P1259" s="12"/>
      <c r="Q1259" s="12"/>
      <c r="R1259" s="12"/>
      <c r="S1259" s="12"/>
      <c r="T1259" s="12"/>
      <c r="U1259" s="12"/>
    </row>
    <row r="1260" spans="2:21">
      <c r="B1260" s="13"/>
      <c r="C1260" s="13"/>
      <c r="D1260" s="47"/>
      <c r="E1260" s="12"/>
      <c r="F1260" s="12"/>
      <c r="G1260" s="12"/>
      <c r="L1260" s="12"/>
      <c r="M1260" s="12"/>
      <c r="N1260" s="12"/>
      <c r="O1260" s="12"/>
      <c r="P1260" s="12"/>
      <c r="Q1260" s="12"/>
      <c r="R1260" s="12"/>
      <c r="S1260" s="12"/>
      <c r="T1260" s="12"/>
      <c r="U1260" s="12"/>
    </row>
    <row r="1261" spans="2:21">
      <c r="B1261" s="13"/>
      <c r="C1261" s="10"/>
      <c r="D1261" s="46"/>
      <c r="E1261" s="12"/>
      <c r="F1261" s="12"/>
      <c r="G1261" s="12"/>
      <c r="L1261" s="12"/>
      <c r="M1261" s="12"/>
      <c r="N1261" s="12"/>
      <c r="O1261" s="12"/>
      <c r="P1261" s="12"/>
      <c r="Q1261" s="12"/>
      <c r="R1261" s="12"/>
      <c r="S1261" s="12"/>
      <c r="T1261" s="12"/>
      <c r="U1261" s="12"/>
    </row>
    <row r="1262" spans="2:21">
      <c r="B1262" s="13"/>
      <c r="C1262" s="13"/>
      <c r="D1262" s="47"/>
      <c r="E1262" s="12"/>
      <c r="F1262" s="12"/>
      <c r="G1262" s="12"/>
      <c r="L1262" s="12"/>
      <c r="M1262" s="12"/>
      <c r="N1262" s="12"/>
      <c r="O1262" s="12"/>
      <c r="P1262" s="12"/>
      <c r="Q1262" s="12"/>
      <c r="R1262" s="12"/>
      <c r="S1262" s="12"/>
      <c r="T1262" s="12"/>
      <c r="U1262" s="12"/>
    </row>
    <row r="1263" spans="2:21">
      <c r="B1263" s="13"/>
      <c r="C1263" s="13"/>
      <c r="D1263" s="47"/>
      <c r="E1263" s="12"/>
      <c r="F1263" s="12"/>
      <c r="G1263" s="12"/>
      <c r="L1263" s="12"/>
      <c r="M1263" s="12"/>
      <c r="N1263" s="12"/>
      <c r="O1263" s="12"/>
      <c r="P1263" s="12"/>
      <c r="Q1263" s="12"/>
      <c r="R1263" s="12"/>
      <c r="S1263" s="12"/>
      <c r="T1263" s="12"/>
      <c r="U1263" s="12"/>
    </row>
    <row r="1264" spans="2:21">
      <c r="B1264" s="13"/>
      <c r="C1264" s="13"/>
      <c r="D1264" s="47"/>
      <c r="E1264" s="12"/>
      <c r="F1264" s="12"/>
      <c r="G1264" s="12"/>
      <c r="L1264" s="12"/>
      <c r="M1264" s="12"/>
      <c r="N1264" s="12"/>
      <c r="O1264" s="12"/>
      <c r="P1264" s="12"/>
      <c r="Q1264" s="12"/>
      <c r="R1264" s="12"/>
      <c r="S1264" s="12"/>
      <c r="T1264" s="12"/>
      <c r="U1264" s="12"/>
    </row>
    <row r="1265" spans="2:21">
      <c r="B1265" s="13"/>
      <c r="C1265" s="13"/>
      <c r="D1265" s="47"/>
      <c r="E1265" s="12"/>
      <c r="F1265" s="12"/>
      <c r="G1265" s="12"/>
      <c r="L1265" s="12"/>
      <c r="M1265" s="12"/>
      <c r="N1265" s="12"/>
      <c r="O1265" s="12"/>
      <c r="P1265" s="12"/>
      <c r="Q1265" s="12"/>
      <c r="R1265" s="12"/>
      <c r="S1265" s="12"/>
      <c r="T1265" s="12"/>
      <c r="U1265" s="12"/>
    </row>
    <row r="1266" spans="2:21">
      <c r="B1266" s="13"/>
      <c r="C1266" s="13"/>
      <c r="D1266" s="47"/>
      <c r="E1266" s="12"/>
      <c r="F1266" s="12"/>
      <c r="G1266" s="12"/>
      <c r="L1266" s="12"/>
      <c r="M1266" s="12"/>
      <c r="N1266" s="12"/>
      <c r="O1266" s="12"/>
      <c r="P1266" s="12"/>
      <c r="Q1266" s="12"/>
      <c r="R1266" s="12"/>
      <c r="S1266" s="12"/>
      <c r="T1266" s="12"/>
      <c r="U1266" s="12"/>
    </row>
    <row r="1267" spans="2:21">
      <c r="B1267" s="13"/>
      <c r="C1267" s="23"/>
      <c r="D1267" s="51"/>
      <c r="E1267" s="24"/>
      <c r="F1267" s="24"/>
      <c r="G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</row>
    <row r="1268" spans="2:21">
      <c r="B1268" s="13"/>
      <c r="C1268" s="23"/>
      <c r="D1268" s="51"/>
      <c r="E1268" s="24"/>
      <c r="F1268" s="24"/>
      <c r="G1268" s="24"/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</row>
    <row r="1269" spans="2:21">
      <c r="B1269" s="13"/>
      <c r="C1269" s="13"/>
      <c r="D1269" s="47"/>
      <c r="E1269" s="12"/>
      <c r="F1269" s="12"/>
      <c r="G1269" s="12"/>
      <c r="L1269" s="12"/>
      <c r="M1269" s="12"/>
      <c r="N1269" s="12"/>
      <c r="O1269" s="12"/>
      <c r="P1269" s="12"/>
      <c r="Q1269" s="12"/>
      <c r="R1269" s="12"/>
      <c r="S1269" s="12"/>
      <c r="T1269" s="12"/>
      <c r="U1269" s="12"/>
    </row>
    <row r="1270" spans="2:21">
      <c r="B1270" s="13"/>
      <c r="C1270" s="13"/>
      <c r="D1270" s="47"/>
      <c r="E1270" s="12"/>
      <c r="F1270" s="12"/>
      <c r="G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</row>
    <row r="1271" spans="2:21">
      <c r="B1271" s="13"/>
      <c r="C1271" s="13"/>
      <c r="D1271" s="47"/>
      <c r="E1271" s="12"/>
      <c r="F1271" s="12"/>
      <c r="G1271" s="12"/>
      <c r="L1271" s="12"/>
      <c r="M1271" s="12"/>
      <c r="N1271" s="12"/>
      <c r="O1271" s="12"/>
      <c r="P1271" s="12"/>
      <c r="Q1271" s="12"/>
      <c r="R1271" s="12"/>
      <c r="S1271" s="12"/>
      <c r="T1271" s="12"/>
      <c r="U1271" s="12"/>
    </row>
    <row r="1272" spans="2:21">
      <c r="B1272" s="13"/>
      <c r="C1272" s="13"/>
      <c r="D1272" s="47"/>
      <c r="E1272" s="12"/>
      <c r="F1272" s="12"/>
      <c r="G1272" s="12"/>
      <c r="L1272" s="12"/>
      <c r="M1272" s="12"/>
      <c r="N1272" s="12"/>
      <c r="O1272" s="12"/>
      <c r="P1272" s="12"/>
      <c r="Q1272" s="12"/>
      <c r="R1272" s="12"/>
      <c r="S1272" s="12"/>
      <c r="T1272" s="12"/>
      <c r="U1272" s="12"/>
    </row>
    <row r="1273" spans="2:21">
      <c r="B1273" s="13"/>
      <c r="C1273" s="13"/>
      <c r="D1273" s="47"/>
      <c r="E1273" s="12"/>
      <c r="F1273" s="12"/>
      <c r="G1273" s="12"/>
      <c r="L1273" s="12"/>
      <c r="M1273" s="12"/>
      <c r="N1273" s="12"/>
      <c r="O1273" s="12"/>
      <c r="P1273" s="12"/>
      <c r="Q1273" s="12"/>
      <c r="R1273" s="12"/>
      <c r="S1273" s="12"/>
      <c r="T1273" s="12"/>
      <c r="U1273" s="12"/>
    </row>
    <row r="1274" spans="2:21">
      <c r="B1274" s="13"/>
      <c r="C1274" s="13"/>
      <c r="D1274" s="47"/>
      <c r="E1274" s="12"/>
      <c r="F1274" s="12"/>
      <c r="G1274" s="12"/>
      <c r="L1274" s="12"/>
      <c r="M1274" s="12"/>
      <c r="N1274" s="12"/>
      <c r="O1274" s="12"/>
      <c r="P1274" s="12"/>
      <c r="Q1274" s="12"/>
      <c r="R1274" s="12"/>
      <c r="S1274" s="12"/>
      <c r="T1274" s="12"/>
      <c r="U1274" s="12"/>
    </row>
    <row r="1275" spans="2:21">
      <c r="B1275" s="13"/>
      <c r="C1275" s="13"/>
      <c r="D1275" s="47"/>
      <c r="E1275" s="12"/>
      <c r="F1275" s="12"/>
      <c r="G1275" s="12"/>
      <c r="L1275" s="12"/>
      <c r="M1275" s="12"/>
      <c r="N1275" s="12"/>
      <c r="O1275" s="12"/>
      <c r="P1275" s="12"/>
      <c r="Q1275" s="12"/>
      <c r="R1275" s="12"/>
      <c r="S1275" s="12"/>
      <c r="T1275" s="12"/>
      <c r="U1275" s="12"/>
    </row>
    <row r="1276" spans="2:21">
      <c r="B1276" s="13"/>
      <c r="C1276" s="13"/>
      <c r="D1276" s="47"/>
      <c r="E1276" s="12"/>
      <c r="F1276" s="12"/>
      <c r="G1276" s="12"/>
      <c r="L1276" s="12"/>
      <c r="M1276" s="12"/>
      <c r="N1276" s="12"/>
      <c r="O1276" s="12"/>
      <c r="P1276" s="12"/>
      <c r="Q1276" s="12"/>
      <c r="R1276" s="12"/>
      <c r="S1276" s="12"/>
      <c r="T1276" s="12"/>
      <c r="U1276" s="12"/>
    </row>
    <row r="1277" spans="2:21">
      <c r="B1277" s="13"/>
      <c r="C1277" s="13"/>
      <c r="D1277" s="47"/>
      <c r="E1277" s="12"/>
      <c r="F1277" s="12"/>
      <c r="G1277" s="12"/>
      <c r="L1277" s="12"/>
      <c r="M1277" s="12"/>
      <c r="N1277" s="12"/>
      <c r="O1277" s="12"/>
      <c r="P1277" s="12"/>
      <c r="Q1277" s="12"/>
      <c r="R1277" s="12"/>
      <c r="S1277" s="12"/>
      <c r="T1277" s="12"/>
      <c r="U1277" s="12"/>
    </row>
    <row r="1278" spans="2:21">
      <c r="B1278" s="13"/>
      <c r="C1278" s="13"/>
      <c r="D1278" s="47"/>
      <c r="E1278" s="12"/>
      <c r="F1278" s="12"/>
      <c r="G1278" s="12"/>
      <c r="L1278" s="12"/>
      <c r="M1278" s="12"/>
      <c r="N1278" s="12"/>
      <c r="O1278" s="12"/>
      <c r="P1278" s="12"/>
      <c r="Q1278" s="12"/>
      <c r="R1278" s="12"/>
      <c r="S1278" s="12"/>
      <c r="T1278" s="12"/>
      <c r="U1278" s="12"/>
    </row>
    <row r="1279" spans="2:21">
      <c r="B1279" s="13"/>
      <c r="C1279" s="13"/>
      <c r="D1279" s="47"/>
      <c r="E1279" s="12"/>
      <c r="F1279" s="12"/>
      <c r="G1279" s="12"/>
      <c r="L1279" s="12"/>
      <c r="M1279" s="12"/>
      <c r="N1279" s="12"/>
      <c r="O1279" s="12"/>
      <c r="P1279" s="12"/>
      <c r="Q1279" s="12"/>
      <c r="R1279" s="12"/>
      <c r="S1279" s="12"/>
      <c r="T1279" s="12"/>
      <c r="U1279" s="12"/>
    </row>
    <row r="1280" spans="2:21">
      <c r="B1280" s="13"/>
      <c r="C1280" s="13"/>
      <c r="D1280" s="47"/>
      <c r="E1280" s="12"/>
      <c r="F1280" s="12"/>
      <c r="G1280" s="12"/>
      <c r="L1280" s="12"/>
      <c r="M1280" s="12"/>
      <c r="N1280" s="12"/>
      <c r="O1280" s="12"/>
      <c r="P1280" s="12"/>
      <c r="Q1280" s="12"/>
      <c r="R1280" s="12"/>
      <c r="S1280" s="12"/>
      <c r="T1280" s="12"/>
      <c r="U1280" s="12"/>
    </row>
    <row r="1281" spans="2:21">
      <c r="B1281" s="13"/>
      <c r="C1281" s="13"/>
      <c r="D1281" s="47"/>
      <c r="E1281" s="12"/>
      <c r="F1281" s="12"/>
      <c r="G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</row>
    <row r="1282" spans="2:21">
      <c r="B1282" s="13"/>
      <c r="C1282" s="13"/>
      <c r="D1282" s="47"/>
      <c r="E1282" s="12"/>
      <c r="F1282" s="12"/>
      <c r="G1282" s="12"/>
      <c r="L1282" s="12"/>
      <c r="M1282" s="12"/>
      <c r="N1282" s="12"/>
      <c r="O1282" s="12"/>
      <c r="P1282" s="12"/>
      <c r="Q1282" s="12"/>
      <c r="R1282" s="12"/>
      <c r="S1282" s="12"/>
      <c r="T1282" s="12"/>
      <c r="U1282" s="12"/>
    </row>
    <row r="1283" spans="2:21">
      <c r="B1283" s="13"/>
      <c r="C1283" s="13"/>
      <c r="D1283" s="47"/>
      <c r="E1283" s="12"/>
      <c r="F1283" s="12"/>
      <c r="G1283" s="12"/>
      <c r="L1283" s="12"/>
      <c r="M1283" s="12"/>
      <c r="N1283" s="12"/>
      <c r="O1283" s="12"/>
      <c r="P1283" s="12"/>
      <c r="Q1283" s="12"/>
      <c r="R1283" s="12"/>
      <c r="S1283" s="12"/>
      <c r="T1283" s="12"/>
      <c r="U1283" s="12"/>
    </row>
    <row r="1284" spans="2:21">
      <c r="B1284" s="13"/>
      <c r="C1284" s="13"/>
      <c r="D1284" s="47"/>
      <c r="E1284" s="12"/>
      <c r="F1284" s="12"/>
      <c r="G1284" s="12"/>
      <c r="L1284" s="12"/>
      <c r="M1284" s="12"/>
      <c r="N1284" s="12"/>
      <c r="O1284" s="12"/>
      <c r="P1284" s="12"/>
      <c r="Q1284" s="12"/>
      <c r="R1284" s="12"/>
      <c r="S1284" s="12"/>
      <c r="T1284" s="12"/>
      <c r="U1284" s="12"/>
    </row>
    <row r="1285" spans="2:21">
      <c r="B1285" s="13"/>
      <c r="C1285" s="13"/>
      <c r="D1285" s="47"/>
      <c r="E1285" s="12"/>
      <c r="F1285" s="12"/>
      <c r="G1285" s="12"/>
      <c r="L1285" s="12"/>
      <c r="M1285" s="12"/>
      <c r="N1285" s="12"/>
      <c r="O1285" s="12"/>
      <c r="P1285" s="12"/>
      <c r="Q1285" s="12"/>
      <c r="R1285" s="12"/>
      <c r="S1285" s="12"/>
      <c r="T1285" s="12"/>
      <c r="U1285" s="12"/>
    </row>
    <row r="1286" spans="2:21">
      <c r="B1286" s="13"/>
      <c r="C1286" s="13"/>
      <c r="D1286" s="47"/>
      <c r="E1286" s="12"/>
      <c r="F1286" s="12"/>
      <c r="G1286" s="12"/>
      <c r="L1286" s="12"/>
      <c r="M1286" s="12"/>
      <c r="N1286" s="12"/>
      <c r="O1286" s="12"/>
      <c r="P1286" s="12"/>
      <c r="Q1286" s="12"/>
      <c r="R1286" s="12"/>
      <c r="S1286" s="12"/>
      <c r="T1286" s="12"/>
      <c r="U1286" s="12"/>
    </row>
    <row r="1287" spans="2:21">
      <c r="B1287" s="13"/>
      <c r="C1287" s="13"/>
      <c r="D1287" s="47"/>
      <c r="E1287" s="12"/>
      <c r="F1287" s="12"/>
      <c r="G1287" s="12"/>
      <c r="L1287" s="12"/>
      <c r="M1287" s="12"/>
      <c r="N1287" s="12"/>
      <c r="O1287" s="12"/>
      <c r="P1287" s="12"/>
      <c r="Q1287" s="12"/>
      <c r="R1287" s="12"/>
      <c r="S1287" s="12"/>
      <c r="T1287" s="12"/>
      <c r="U1287" s="12"/>
    </row>
    <row r="1288" spans="2:21">
      <c r="B1288" s="13"/>
      <c r="C1288" s="13"/>
      <c r="D1288" s="47"/>
      <c r="E1288" s="12"/>
      <c r="F1288" s="12"/>
      <c r="G1288" s="12"/>
      <c r="L1288" s="12"/>
      <c r="M1288" s="12"/>
      <c r="N1288" s="12"/>
      <c r="O1288" s="12"/>
      <c r="P1288" s="12"/>
      <c r="Q1288" s="12"/>
      <c r="R1288" s="12"/>
      <c r="S1288" s="12"/>
      <c r="T1288" s="12"/>
      <c r="U1288" s="12"/>
    </row>
    <row r="1289" spans="2:21">
      <c r="B1289" s="13"/>
      <c r="C1289" s="13"/>
      <c r="D1289" s="47"/>
      <c r="E1289" s="12"/>
      <c r="F1289" s="12"/>
      <c r="G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</row>
    <row r="1290" spans="2:21">
      <c r="B1290" s="13"/>
      <c r="C1290" s="13"/>
      <c r="D1290" s="47"/>
      <c r="E1290" s="12"/>
      <c r="F1290" s="12"/>
      <c r="G1290" s="12"/>
      <c r="L1290" s="12"/>
      <c r="M1290" s="12"/>
      <c r="N1290" s="12"/>
      <c r="O1290" s="12"/>
      <c r="P1290" s="12"/>
      <c r="Q1290" s="12"/>
      <c r="R1290" s="12"/>
      <c r="S1290" s="12"/>
      <c r="T1290" s="12"/>
      <c r="U1290" s="12"/>
    </row>
    <row r="1291" spans="2:21">
      <c r="B1291" s="13"/>
      <c r="C1291" s="13"/>
      <c r="D1291" s="47"/>
      <c r="E1291" s="12"/>
      <c r="F1291" s="12"/>
      <c r="G1291" s="12"/>
      <c r="L1291" s="12"/>
      <c r="M1291" s="12"/>
      <c r="N1291" s="12"/>
      <c r="O1291" s="12"/>
      <c r="P1291" s="12"/>
      <c r="Q1291" s="12"/>
      <c r="R1291" s="12"/>
      <c r="S1291" s="12"/>
      <c r="T1291" s="12"/>
      <c r="U1291" s="12"/>
    </row>
    <row r="1292" spans="2:21">
      <c r="B1292" s="13"/>
      <c r="C1292" s="13"/>
      <c r="D1292" s="47"/>
      <c r="E1292" s="12"/>
      <c r="F1292" s="12"/>
      <c r="G1292" s="12"/>
      <c r="L1292" s="12"/>
      <c r="M1292" s="12"/>
      <c r="N1292" s="12"/>
      <c r="O1292" s="12"/>
      <c r="P1292" s="12"/>
      <c r="Q1292" s="12"/>
      <c r="R1292" s="12"/>
      <c r="S1292" s="12"/>
      <c r="T1292" s="12"/>
      <c r="U1292" s="12"/>
    </row>
    <row r="1293" spans="2:21">
      <c r="B1293" s="13"/>
      <c r="C1293" s="13"/>
      <c r="D1293" s="47"/>
      <c r="E1293" s="12"/>
      <c r="F1293" s="12"/>
      <c r="G1293" s="12"/>
      <c r="L1293" s="12"/>
      <c r="M1293" s="12"/>
      <c r="N1293" s="12"/>
      <c r="O1293" s="12"/>
      <c r="P1293" s="12"/>
      <c r="Q1293" s="12"/>
      <c r="R1293" s="12"/>
      <c r="S1293" s="12"/>
      <c r="T1293" s="12"/>
      <c r="U1293" s="12"/>
    </row>
    <row r="1294" spans="2:21">
      <c r="B1294" s="13"/>
      <c r="C1294" s="13"/>
      <c r="D1294" s="47"/>
      <c r="E1294" s="12"/>
      <c r="F1294" s="12"/>
      <c r="G1294" s="12"/>
      <c r="L1294" s="12"/>
      <c r="M1294" s="12"/>
      <c r="N1294" s="12"/>
      <c r="O1294" s="12"/>
      <c r="P1294" s="12"/>
      <c r="Q1294" s="12"/>
      <c r="R1294" s="12"/>
      <c r="S1294" s="12"/>
      <c r="T1294" s="12"/>
      <c r="U1294" s="12"/>
    </row>
    <row r="1295" spans="2:21">
      <c r="B1295" s="13"/>
      <c r="C1295" s="13"/>
      <c r="D1295" s="47"/>
      <c r="E1295" s="12"/>
      <c r="F1295" s="12"/>
      <c r="G1295" s="12"/>
      <c r="L1295" s="12"/>
      <c r="M1295" s="12"/>
      <c r="N1295" s="12"/>
      <c r="O1295" s="12"/>
      <c r="P1295" s="12"/>
      <c r="Q1295" s="12"/>
      <c r="R1295" s="12"/>
      <c r="S1295" s="12"/>
      <c r="T1295" s="12"/>
      <c r="U1295" s="12"/>
    </row>
    <row r="1296" spans="2:21">
      <c r="B1296" s="13"/>
      <c r="C1296" s="13"/>
      <c r="D1296" s="47"/>
      <c r="E1296" s="12"/>
      <c r="F1296" s="12"/>
      <c r="G1296" s="12"/>
      <c r="L1296" s="12"/>
      <c r="M1296" s="12"/>
      <c r="N1296" s="12"/>
      <c r="O1296" s="12"/>
      <c r="P1296" s="12"/>
      <c r="Q1296" s="12"/>
      <c r="R1296" s="12"/>
      <c r="S1296" s="12"/>
      <c r="T1296" s="12"/>
      <c r="U1296" s="12"/>
    </row>
    <row r="1297" spans="2:21">
      <c r="B1297" s="13"/>
      <c r="C1297" s="13"/>
      <c r="D1297" s="47"/>
      <c r="E1297" s="12"/>
      <c r="F1297" s="12"/>
      <c r="G1297" s="12"/>
      <c r="L1297" s="12"/>
      <c r="M1297" s="12"/>
      <c r="N1297" s="12"/>
      <c r="O1297" s="12"/>
      <c r="P1297" s="12"/>
      <c r="Q1297" s="12"/>
      <c r="R1297" s="12"/>
      <c r="S1297" s="12"/>
      <c r="T1297" s="12"/>
      <c r="U1297" s="12"/>
    </row>
    <row r="1298" spans="2:21">
      <c r="B1298" s="13"/>
      <c r="C1298" s="13"/>
      <c r="D1298" s="47"/>
      <c r="E1298" s="12"/>
      <c r="F1298" s="12"/>
      <c r="G1298" s="12"/>
      <c r="L1298" s="12"/>
      <c r="M1298" s="12"/>
      <c r="N1298" s="12"/>
      <c r="O1298" s="12"/>
      <c r="P1298" s="12"/>
      <c r="Q1298" s="12"/>
      <c r="R1298" s="12"/>
      <c r="S1298" s="12"/>
      <c r="T1298" s="12"/>
      <c r="U1298" s="12"/>
    </row>
    <row r="1299" spans="2:21">
      <c r="B1299" s="13"/>
      <c r="C1299" s="13"/>
      <c r="D1299" s="47"/>
      <c r="E1299" s="12"/>
      <c r="F1299" s="12"/>
      <c r="G1299" s="12"/>
      <c r="L1299" s="12"/>
      <c r="M1299" s="12"/>
      <c r="N1299" s="12"/>
      <c r="O1299" s="12"/>
      <c r="P1299" s="12"/>
      <c r="Q1299" s="12"/>
      <c r="R1299" s="12"/>
      <c r="S1299" s="12"/>
      <c r="T1299" s="12"/>
      <c r="U1299" s="12"/>
    </row>
    <row r="1300" spans="2:21">
      <c r="B1300" s="13"/>
      <c r="C1300" s="13"/>
      <c r="D1300" s="47"/>
      <c r="E1300" s="12"/>
      <c r="F1300" s="12"/>
      <c r="G1300" s="12"/>
      <c r="L1300" s="12"/>
      <c r="M1300" s="12"/>
      <c r="N1300" s="12"/>
      <c r="O1300" s="12"/>
      <c r="P1300" s="12"/>
      <c r="Q1300" s="12"/>
      <c r="R1300" s="12"/>
      <c r="S1300" s="12"/>
      <c r="T1300" s="12"/>
      <c r="U1300" s="12"/>
    </row>
    <row r="1301" spans="2:21">
      <c r="B1301" s="13"/>
      <c r="C1301" s="13"/>
      <c r="D1301" s="47"/>
      <c r="E1301" s="12"/>
      <c r="F1301" s="12"/>
      <c r="G1301" s="12"/>
      <c r="L1301" s="12"/>
      <c r="M1301" s="12"/>
      <c r="N1301" s="12"/>
      <c r="O1301" s="12"/>
      <c r="P1301" s="12"/>
      <c r="Q1301" s="12"/>
      <c r="R1301" s="12"/>
      <c r="S1301" s="12"/>
      <c r="T1301" s="12"/>
      <c r="U1301" s="12"/>
    </row>
    <row r="1302" spans="2:21">
      <c r="B1302" s="13"/>
      <c r="C1302" s="10"/>
      <c r="D1302" s="46"/>
      <c r="E1302" s="12"/>
      <c r="F1302" s="12"/>
      <c r="G1302" s="12"/>
      <c r="L1302" s="12"/>
      <c r="M1302" s="12"/>
      <c r="N1302" s="12"/>
      <c r="O1302" s="12"/>
      <c r="P1302" s="12"/>
      <c r="Q1302" s="12"/>
      <c r="R1302" s="12"/>
      <c r="S1302" s="12"/>
      <c r="T1302" s="12"/>
      <c r="U1302" s="12"/>
    </row>
    <row r="1303" spans="2:21">
      <c r="B1303" s="13"/>
      <c r="C1303" s="13"/>
      <c r="D1303" s="47"/>
      <c r="E1303" s="12"/>
      <c r="F1303" s="12"/>
      <c r="G1303" s="12"/>
      <c r="L1303" s="12"/>
      <c r="M1303" s="12"/>
      <c r="N1303" s="12"/>
      <c r="O1303" s="12"/>
      <c r="P1303" s="12"/>
      <c r="Q1303" s="12"/>
      <c r="R1303" s="12"/>
      <c r="S1303" s="12"/>
      <c r="T1303" s="12"/>
      <c r="U1303" s="12"/>
    </row>
    <row r="1304" spans="2:21">
      <c r="B1304" s="13"/>
      <c r="C1304" s="10"/>
      <c r="D1304" s="46"/>
      <c r="E1304" s="12"/>
      <c r="F1304" s="12"/>
      <c r="G1304" s="12"/>
      <c r="L1304" s="12"/>
      <c r="M1304" s="12"/>
      <c r="N1304" s="12"/>
      <c r="O1304" s="12"/>
      <c r="P1304" s="12"/>
      <c r="Q1304" s="12"/>
      <c r="R1304" s="12"/>
      <c r="S1304" s="12"/>
      <c r="T1304" s="12"/>
      <c r="U1304" s="12"/>
    </row>
    <row r="1305" spans="2:21">
      <c r="B1305" s="13"/>
      <c r="C1305" s="10"/>
      <c r="D1305" s="46"/>
      <c r="E1305" s="12"/>
      <c r="F1305" s="12"/>
      <c r="G1305" s="12"/>
      <c r="L1305" s="12"/>
      <c r="M1305" s="12"/>
      <c r="N1305" s="12"/>
      <c r="O1305" s="12"/>
      <c r="P1305" s="12"/>
      <c r="Q1305" s="12"/>
      <c r="R1305" s="12"/>
      <c r="S1305" s="12"/>
      <c r="T1305" s="12"/>
      <c r="U1305" s="12"/>
    </row>
    <row r="1306" spans="2:21">
      <c r="B1306" s="13"/>
      <c r="C1306" s="10"/>
      <c r="D1306" s="46"/>
      <c r="E1306" s="12"/>
      <c r="F1306" s="12"/>
      <c r="G1306" s="12"/>
      <c r="L1306" s="12"/>
      <c r="M1306" s="12"/>
      <c r="N1306" s="12"/>
      <c r="O1306" s="12"/>
      <c r="P1306" s="12"/>
      <c r="Q1306" s="12"/>
      <c r="R1306" s="12"/>
      <c r="S1306" s="12"/>
      <c r="T1306" s="12"/>
      <c r="U1306" s="12"/>
    </row>
    <row r="1307" spans="2:21">
      <c r="B1307" s="13"/>
      <c r="C1307" s="10"/>
      <c r="D1307" s="46"/>
      <c r="E1307" s="12"/>
      <c r="F1307" s="12"/>
      <c r="G1307" s="12"/>
      <c r="L1307" s="12"/>
      <c r="M1307" s="12"/>
      <c r="N1307" s="12"/>
      <c r="O1307" s="12"/>
      <c r="P1307" s="12"/>
      <c r="Q1307" s="12"/>
      <c r="R1307" s="12"/>
      <c r="S1307" s="12"/>
      <c r="T1307" s="12"/>
      <c r="U1307" s="12"/>
    </row>
    <row r="1308" spans="2:21">
      <c r="B1308" s="13"/>
      <c r="C1308" s="10"/>
      <c r="D1308" s="46"/>
      <c r="E1308" s="12"/>
      <c r="F1308" s="12"/>
      <c r="G1308" s="12"/>
      <c r="L1308" s="12"/>
      <c r="M1308" s="12"/>
      <c r="N1308" s="12"/>
      <c r="O1308" s="12"/>
      <c r="P1308" s="12"/>
      <c r="Q1308" s="12"/>
      <c r="R1308" s="12"/>
      <c r="S1308" s="12"/>
      <c r="T1308" s="12"/>
      <c r="U1308" s="12"/>
    </row>
    <row r="1309" spans="2:21">
      <c r="B1309" s="13"/>
      <c r="C1309" s="10"/>
      <c r="D1309" s="46"/>
      <c r="E1309" s="12"/>
      <c r="F1309" s="12"/>
      <c r="G1309" s="12"/>
      <c r="L1309" s="12"/>
      <c r="M1309" s="12"/>
      <c r="N1309" s="12"/>
      <c r="O1309" s="12"/>
      <c r="P1309" s="12"/>
      <c r="Q1309" s="12"/>
      <c r="R1309" s="12"/>
      <c r="S1309" s="12"/>
      <c r="T1309" s="12"/>
      <c r="U1309" s="12"/>
    </row>
    <row r="1310" spans="2:21">
      <c r="B1310" s="13"/>
      <c r="C1310" s="10"/>
      <c r="D1310" s="46"/>
      <c r="E1310" s="12"/>
      <c r="F1310" s="12"/>
      <c r="G1310" s="12"/>
      <c r="L1310" s="12"/>
      <c r="M1310" s="12"/>
      <c r="N1310" s="12"/>
      <c r="O1310" s="12"/>
      <c r="P1310" s="12"/>
      <c r="Q1310" s="12"/>
      <c r="R1310" s="12"/>
      <c r="S1310" s="12"/>
      <c r="T1310" s="12"/>
      <c r="U1310" s="12"/>
    </row>
    <row r="1311" spans="2:21">
      <c r="B1311" s="13"/>
      <c r="C1311" s="10"/>
      <c r="D1311" s="46"/>
      <c r="E1311" s="12"/>
      <c r="F1311" s="12"/>
      <c r="G1311" s="12"/>
      <c r="L1311" s="12"/>
      <c r="M1311" s="12"/>
      <c r="N1311" s="12"/>
      <c r="O1311" s="12"/>
      <c r="P1311" s="12"/>
      <c r="Q1311" s="12"/>
      <c r="R1311" s="12"/>
      <c r="S1311" s="12"/>
      <c r="T1311" s="12"/>
      <c r="U1311" s="12"/>
    </row>
    <row r="1312" spans="2:21">
      <c r="B1312" s="13"/>
      <c r="C1312" s="13"/>
      <c r="D1312" s="47"/>
      <c r="E1312" s="12"/>
      <c r="F1312" s="12"/>
      <c r="G1312" s="12"/>
      <c r="L1312" s="12"/>
      <c r="M1312" s="12"/>
      <c r="N1312" s="12"/>
      <c r="O1312" s="12"/>
      <c r="P1312" s="12"/>
      <c r="Q1312" s="12"/>
      <c r="R1312" s="12"/>
      <c r="S1312" s="12"/>
      <c r="T1312" s="12"/>
      <c r="U1312" s="12"/>
    </row>
    <row r="1313" spans="2:21">
      <c r="B1313" s="13"/>
      <c r="C1313" s="13"/>
      <c r="D1313" s="47"/>
      <c r="E1313" s="12"/>
      <c r="F1313" s="12"/>
      <c r="G1313" s="12"/>
      <c r="L1313" s="12"/>
      <c r="M1313" s="12"/>
      <c r="N1313" s="12"/>
      <c r="O1313" s="12"/>
      <c r="P1313" s="12"/>
      <c r="Q1313" s="12"/>
      <c r="R1313" s="12"/>
      <c r="S1313" s="12"/>
      <c r="T1313" s="12"/>
      <c r="U1313" s="12"/>
    </row>
    <row r="1314" spans="2:21">
      <c r="B1314" s="13"/>
      <c r="C1314" s="13"/>
      <c r="D1314" s="47"/>
      <c r="E1314" s="12"/>
      <c r="F1314" s="12"/>
      <c r="G1314" s="12"/>
      <c r="L1314" s="12"/>
      <c r="M1314" s="12"/>
      <c r="N1314" s="12"/>
      <c r="O1314" s="12"/>
      <c r="P1314" s="12"/>
      <c r="Q1314" s="12"/>
      <c r="R1314" s="12"/>
      <c r="S1314" s="12"/>
      <c r="T1314" s="12"/>
      <c r="U1314" s="12"/>
    </row>
    <row r="1315" spans="2:21">
      <c r="B1315" s="13"/>
      <c r="C1315" s="13"/>
      <c r="D1315" s="47"/>
      <c r="E1315" s="12"/>
      <c r="F1315" s="12"/>
      <c r="G1315" s="12"/>
      <c r="L1315" s="12"/>
      <c r="M1315" s="12"/>
      <c r="N1315" s="12"/>
      <c r="O1315" s="12"/>
      <c r="P1315" s="12"/>
      <c r="Q1315" s="12"/>
      <c r="R1315" s="12"/>
      <c r="S1315" s="12"/>
      <c r="T1315" s="12"/>
      <c r="U1315" s="12"/>
    </row>
    <row r="1316" spans="2:21">
      <c r="B1316" s="13"/>
      <c r="C1316" s="13"/>
      <c r="D1316" s="47"/>
      <c r="E1316" s="12"/>
      <c r="F1316" s="12"/>
      <c r="G1316" s="12"/>
      <c r="L1316" s="12"/>
      <c r="M1316" s="12"/>
      <c r="N1316" s="12"/>
      <c r="O1316" s="12"/>
      <c r="P1316" s="12"/>
      <c r="Q1316" s="12"/>
      <c r="R1316" s="12"/>
      <c r="S1316" s="12"/>
      <c r="T1316" s="12"/>
      <c r="U1316" s="12"/>
    </row>
    <row r="1317" spans="2:21">
      <c r="B1317" s="13"/>
      <c r="C1317" s="13"/>
      <c r="D1317" s="47"/>
      <c r="E1317" s="12"/>
      <c r="F1317" s="12"/>
      <c r="G1317" s="12"/>
      <c r="L1317" s="12"/>
      <c r="M1317" s="12"/>
      <c r="N1317" s="12"/>
      <c r="O1317" s="12"/>
      <c r="P1317" s="12"/>
      <c r="Q1317" s="12"/>
      <c r="R1317" s="12"/>
      <c r="S1317" s="12"/>
      <c r="T1317" s="12"/>
      <c r="U1317" s="12"/>
    </row>
    <row r="1318" spans="2:21">
      <c r="B1318" s="13"/>
      <c r="C1318" s="13"/>
      <c r="D1318" s="47"/>
      <c r="E1318" s="12"/>
      <c r="F1318" s="12"/>
      <c r="G1318" s="12"/>
      <c r="L1318" s="12"/>
      <c r="M1318" s="12"/>
      <c r="N1318" s="12"/>
      <c r="O1318" s="12"/>
      <c r="P1318" s="12"/>
      <c r="Q1318" s="12"/>
      <c r="R1318" s="12"/>
      <c r="S1318" s="12"/>
      <c r="T1318" s="12"/>
      <c r="U1318" s="12"/>
    </row>
    <row r="1319" spans="2:21">
      <c r="B1319" s="13"/>
      <c r="C1319" s="13"/>
      <c r="D1319" s="47"/>
      <c r="E1319" s="12"/>
      <c r="F1319" s="12"/>
      <c r="G1319" s="12"/>
      <c r="L1319" s="12"/>
      <c r="M1319" s="12"/>
      <c r="N1319" s="12"/>
      <c r="O1319" s="12"/>
      <c r="P1319" s="12"/>
      <c r="Q1319" s="12"/>
      <c r="R1319" s="12"/>
      <c r="S1319" s="12"/>
      <c r="T1319" s="12"/>
      <c r="U1319" s="12"/>
    </row>
    <row r="1320" spans="2:21">
      <c r="B1320" s="13"/>
      <c r="C1320" s="13"/>
      <c r="D1320" s="47"/>
      <c r="E1320" s="12"/>
      <c r="F1320" s="12"/>
      <c r="G1320" s="12"/>
      <c r="L1320" s="12"/>
      <c r="M1320" s="12"/>
      <c r="N1320" s="12"/>
      <c r="O1320" s="12"/>
      <c r="P1320" s="12"/>
      <c r="Q1320" s="12"/>
      <c r="R1320" s="12"/>
      <c r="S1320" s="12"/>
      <c r="T1320" s="12"/>
      <c r="U1320" s="12"/>
    </row>
    <row r="1321" spans="2:21">
      <c r="B1321" s="13"/>
      <c r="C1321" s="13"/>
      <c r="D1321" s="47"/>
      <c r="E1321" s="12"/>
      <c r="F1321" s="12"/>
      <c r="G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</row>
    <row r="1322" spans="2:21">
      <c r="B1322" s="13"/>
      <c r="C1322" s="13"/>
      <c r="D1322" s="47"/>
      <c r="E1322" s="12"/>
      <c r="F1322" s="12"/>
      <c r="G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</row>
    <row r="1323" spans="2:21">
      <c r="B1323" s="13"/>
      <c r="C1323" s="13"/>
      <c r="D1323" s="47"/>
      <c r="E1323" s="12"/>
      <c r="F1323" s="12"/>
      <c r="G1323" s="12"/>
      <c r="L1323" s="12"/>
      <c r="M1323" s="12"/>
      <c r="N1323" s="12"/>
      <c r="O1323" s="12"/>
      <c r="P1323" s="12"/>
      <c r="Q1323" s="12"/>
      <c r="R1323" s="12"/>
      <c r="S1323" s="12"/>
      <c r="T1323" s="12"/>
      <c r="U1323" s="12"/>
    </row>
    <row r="1324" spans="2:21">
      <c r="B1324" s="13"/>
      <c r="C1324" s="13"/>
      <c r="D1324" s="47"/>
      <c r="E1324" s="12"/>
      <c r="F1324" s="12"/>
      <c r="G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</row>
    <row r="1325" spans="2:21">
      <c r="B1325" s="13"/>
      <c r="C1325" s="13"/>
      <c r="D1325" s="47"/>
      <c r="E1325" s="12"/>
      <c r="F1325" s="12"/>
      <c r="G1325" s="12"/>
      <c r="L1325" s="12"/>
      <c r="M1325" s="12"/>
      <c r="N1325" s="12"/>
      <c r="O1325" s="12"/>
      <c r="P1325" s="12"/>
      <c r="Q1325" s="12"/>
      <c r="R1325" s="12"/>
      <c r="S1325" s="12"/>
      <c r="T1325" s="12"/>
      <c r="U1325" s="12"/>
    </row>
    <row r="1326" spans="2:21">
      <c r="B1326" s="13"/>
      <c r="C1326" s="13"/>
      <c r="D1326" s="47"/>
      <c r="E1326" s="12"/>
      <c r="F1326" s="12"/>
      <c r="G1326" s="12"/>
      <c r="L1326" s="12"/>
      <c r="M1326" s="12"/>
      <c r="N1326" s="12"/>
      <c r="O1326" s="12"/>
      <c r="P1326" s="12"/>
      <c r="Q1326" s="12"/>
      <c r="R1326" s="12"/>
      <c r="S1326" s="12"/>
      <c r="T1326" s="12"/>
      <c r="U1326" s="12"/>
    </row>
    <row r="1327" spans="2:21">
      <c r="B1327" s="13"/>
      <c r="C1327" s="13"/>
      <c r="D1327" s="47"/>
      <c r="E1327" s="12"/>
      <c r="F1327" s="12"/>
      <c r="G1327" s="12"/>
      <c r="L1327" s="12"/>
      <c r="M1327" s="12"/>
      <c r="N1327" s="12"/>
      <c r="O1327" s="12"/>
      <c r="P1327" s="12"/>
      <c r="Q1327" s="12"/>
      <c r="R1327" s="12"/>
      <c r="S1327" s="12"/>
      <c r="T1327" s="12"/>
      <c r="U1327" s="12"/>
    </row>
    <row r="1328" spans="2:21">
      <c r="B1328" s="13"/>
      <c r="C1328" s="13"/>
      <c r="D1328" s="47"/>
      <c r="E1328" s="12"/>
      <c r="F1328" s="12"/>
      <c r="G1328" s="12"/>
      <c r="L1328" s="12"/>
      <c r="M1328" s="12"/>
      <c r="N1328" s="12"/>
      <c r="O1328" s="12"/>
      <c r="P1328" s="12"/>
      <c r="Q1328" s="12"/>
      <c r="R1328" s="12"/>
      <c r="S1328" s="12"/>
      <c r="T1328" s="12"/>
      <c r="U1328" s="12"/>
    </row>
    <row r="1329" spans="2:21">
      <c r="B1329" s="13"/>
      <c r="C1329" s="13"/>
      <c r="D1329" s="47"/>
      <c r="E1329" s="12"/>
      <c r="F1329" s="12"/>
      <c r="G1329" s="12"/>
      <c r="L1329" s="12"/>
      <c r="M1329" s="12"/>
      <c r="N1329" s="12"/>
      <c r="O1329" s="12"/>
      <c r="P1329" s="12"/>
      <c r="Q1329" s="12"/>
      <c r="R1329" s="12"/>
      <c r="S1329" s="12"/>
      <c r="T1329" s="12"/>
      <c r="U1329" s="12"/>
    </row>
    <row r="1330" spans="2:21">
      <c r="B1330" s="13"/>
      <c r="C1330" s="13"/>
      <c r="D1330" s="47"/>
      <c r="E1330" s="12"/>
      <c r="F1330" s="12"/>
      <c r="G1330" s="12"/>
      <c r="L1330" s="12"/>
      <c r="M1330" s="12"/>
      <c r="N1330" s="12"/>
      <c r="O1330" s="12"/>
      <c r="P1330" s="12"/>
      <c r="Q1330" s="12"/>
      <c r="R1330" s="12"/>
      <c r="S1330" s="12"/>
      <c r="T1330" s="12"/>
      <c r="U1330" s="12"/>
    </row>
    <row r="1331" spans="2:21">
      <c r="B1331" s="13"/>
      <c r="C1331" s="13"/>
      <c r="D1331" s="47"/>
      <c r="E1331" s="12"/>
      <c r="F1331" s="12"/>
      <c r="G1331" s="12"/>
      <c r="L1331" s="12"/>
      <c r="M1331" s="12"/>
      <c r="N1331" s="12"/>
      <c r="O1331" s="12"/>
      <c r="P1331" s="12"/>
      <c r="Q1331" s="12"/>
      <c r="R1331" s="12"/>
      <c r="S1331" s="12"/>
      <c r="T1331" s="12"/>
      <c r="U1331" s="12"/>
    </row>
    <row r="1332" spans="2:21">
      <c r="B1332" s="13"/>
      <c r="C1332" s="13"/>
      <c r="D1332" s="47"/>
      <c r="E1332" s="12"/>
      <c r="F1332" s="12"/>
      <c r="G1332" s="12"/>
      <c r="H1332" s="22"/>
      <c r="I1332" s="22"/>
      <c r="J1332" s="22"/>
      <c r="K1332" s="45"/>
      <c r="L1332" s="12"/>
      <c r="M1332" s="12"/>
      <c r="N1332" s="12"/>
      <c r="O1332" s="12"/>
      <c r="P1332" s="12"/>
      <c r="Q1332" s="12"/>
      <c r="R1332" s="12"/>
      <c r="S1332" s="12"/>
      <c r="T1332" s="12"/>
      <c r="U1332" s="12"/>
    </row>
    <row r="1333" spans="2:21">
      <c r="B1333" s="13"/>
      <c r="C1333" s="13"/>
      <c r="D1333" s="47"/>
      <c r="E1333" s="12"/>
      <c r="F1333" s="12"/>
      <c r="G1333" s="12"/>
      <c r="H1333" s="22"/>
      <c r="I1333" s="22"/>
      <c r="J1333" s="22"/>
      <c r="K1333" s="45"/>
      <c r="L1333" s="12"/>
      <c r="M1333" s="12"/>
      <c r="N1333" s="12"/>
      <c r="O1333" s="12"/>
      <c r="P1333" s="12"/>
      <c r="Q1333" s="12"/>
      <c r="R1333" s="12"/>
      <c r="S1333" s="12"/>
      <c r="T1333" s="12"/>
      <c r="U1333" s="12"/>
    </row>
    <row r="1334" spans="2:21">
      <c r="B1334" s="13"/>
      <c r="C1334" s="13"/>
      <c r="D1334" s="47"/>
      <c r="E1334" s="12"/>
      <c r="F1334" s="12"/>
      <c r="G1334" s="12"/>
      <c r="H1334" s="22"/>
      <c r="I1334" s="22"/>
      <c r="J1334" s="22"/>
      <c r="K1334" s="45"/>
      <c r="L1334" s="12"/>
      <c r="M1334" s="12"/>
      <c r="N1334" s="12"/>
      <c r="O1334" s="12"/>
      <c r="P1334" s="12"/>
      <c r="Q1334" s="12"/>
      <c r="R1334" s="12"/>
      <c r="S1334" s="12"/>
      <c r="T1334" s="12"/>
      <c r="U1334" s="12"/>
    </row>
    <row r="1335" spans="2:21">
      <c r="B1335" s="13"/>
      <c r="C1335" s="13"/>
      <c r="D1335" s="47"/>
      <c r="E1335" s="12"/>
      <c r="F1335" s="12"/>
      <c r="G1335" s="12"/>
      <c r="H1335" s="22"/>
      <c r="I1335" s="22"/>
      <c r="J1335" s="22"/>
      <c r="K1335" s="45"/>
      <c r="L1335" s="12"/>
      <c r="M1335" s="12"/>
      <c r="N1335" s="12"/>
      <c r="O1335" s="12"/>
      <c r="P1335" s="12"/>
      <c r="Q1335" s="12"/>
      <c r="R1335" s="12"/>
      <c r="S1335" s="12"/>
      <c r="T1335" s="12"/>
      <c r="U1335" s="12"/>
    </row>
    <row r="1336" spans="2:21">
      <c r="B1336" s="13"/>
      <c r="C1336" s="13"/>
      <c r="D1336" s="47"/>
      <c r="E1336" s="12"/>
      <c r="F1336" s="12"/>
      <c r="G1336" s="12"/>
      <c r="H1336" s="22"/>
      <c r="I1336" s="22"/>
      <c r="J1336" s="22"/>
      <c r="K1336" s="45"/>
      <c r="L1336" s="12"/>
      <c r="M1336" s="12"/>
      <c r="N1336" s="12"/>
      <c r="O1336" s="12"/>
      <c r="P1336" s="12"/>
      <c r="Q1336" s="12"/>
      <c r="R1336" s="12"/>
      <c r="S1336" s="12"/>
      <c r="T1336" s="12"/>
      <c r="U1336" s="12"/>
    </row>
    <row r="1337" spans="2:21">
      <c r="B1337" s="13"/>
      <c r="C1337" s="13"/>
      <c r="D1337" s="47"/>
      <c r="E1337" s="12"/>
      <c r="F1337" s="12"/>
      <c r="G1337" s="12"/>
      <c r="L1337" s="12"/>
      <c r="M1337" s="12"/>
      <c r="N1337" s="12"/>
      <c r="O1337" s="12"/>
      <c r="P1337" s="12"/>
      <c r="Q1337" s="12"/>
      <c r="R1337" s="12"/>
      <c r="S1337" s="12"/>
      <c r="T1337" s="12"/>
      <c r="U1337" s="12"/>
    </row>
    <row r="1338" spans="2:21">
      <c r="B1338" s="13"/>
      <c r="C1338" s="13"/>
      <c r="D1338" s="47"/>
      <c r="E1338" s="12"/>
      <c r="F1338" s="12"/>
      <c r="G1338" s="12"/>
      <c r="L1338" s="12"/>
      <c r="M1338" s="12"/>
      <c r="N1338" s="12"/>
      <c r="O1338" s="12"/>
      <c r="P1338" s="12"/>
      <c r="Q1338" s="12"/>
      <c r="R1338" s="12"/>
      <c r="S1338" s="12"/>
      <c r="T1338" s="12"/>
      <c r="U1338" s="12"/>
    </row>
    <row r="1339" spans="2:21">
      <c r="B1339" s="13"/>
      <c r="C1339" s="13"/>
      <c r="D1339" s="47"/>
      <c r="E1339" s="12"/>
      <c r="F1339" s="12"/>
      <c r="G1339" s="12"/>
      <c r="L1339" s="12"/>
      <c r="M1339" s="12"/>
      <c r="N1339" s="12"/>
      <c r="O1339" s="12"/>
      <c r="P1339" s="12"/>
      <c r="Q1339" s="12"/>
      <c r="R1339" s="12"/>
      <c r="S1339" s="12"/>
      <c r="T1339" s="12"/>
      <c r="U1339" s="12"/>
    </row>
    <row r="1340" spans="2:21">
      <c r="B1340" s="13"/>
      <c r="C1340" s="13"/>
      <c r="D1340" s="47"/>
      <c r="E1340" s="12"/>
      <c r="F1340" s="12"/>
      <c r="G1340" s="12"/>
      <c r="L1340" s="12"/>
      <c r="M1340" s="12"/>
      <c r="N1340" s="12"/>
      <c r="O1340" s="12"/>
      <c r="P1340" s="12"/>
      <c r="Q1340" s="12"/>
      <c r="R1340" s="12"/>
      <c r="S1340" s="12"/>
      <c r="T1340" s="12"/>
      <c r="U1340" s="12"/>
    </row>
    <row r="1341" spans="2:21">
      <c r="B1341" s="13"/>
      <c r="C1341" s="13"/>
      <c r="D1341" s="47"/>
      <c r="E1341" s="12"/>
      <c r="F1341" s="12"/>
      <c r="G1341" s="12"/>
      <c r="L1341" s="12"/>
      <c r="M1341" s="12"/>
      <c r="N1341" s="12"/>
      <c r="O1341" s="12"/>
      <c r="P1341" s="12"/>
      <c r="Q1341" s="12"/>
      <c r="R1341" s="12"/>
      <c r="S1341" s="12"/>
      <c r="T1341" s="12"/>
      <c r="U1341" s="12"/>
    </row>
    <row r="1342" spans="2:21">
      <c r="B1342" s="13"/>
      <c r="C1342" s="13"/>
      <c r="D1342" s="47"/>
      <c r="E1342" s="12"/>
      <c r="F1342" s="12"/>
      <c r="G1342" s="12"/>
      <c r="L1342" s="12"/>
      <c r="M1342" s="12"/>
      <c r="N1342" s="12"/>
      <c r="O1342" s="12"/>
      <c r="P1342" s="12"/>
      <c r="Q1342" s="12"/>
      <c r="R1342" s="12"/>
      <c r="S1342" s="12"/>
      <c r="T1342" s="12"/>
      <c r="U1342" s="12"/>
    </row>
    <row r="1343" spans="2:21">
      <c r="B1343" s="13"/>
      <c r="C1343" s="13"/>
      <c r="D1343" s="47"/>
      <c r="E1343" s="12"/>
      <c r="F1343" s="12"/>
      <c r="G1343" s="12"/>
      <c r="L1343" s="12"/>
      <c r="M1343" s="12"/>
      <c r="N1343" s="12"/>
      <c r="O1343" s="12"/>
      <c r="P1343" s="12"/>
      <c r="Q1343" s="12"/>
      <c r="R1343" s="12"/>
      <c r="S1343" s="12"/>
      <c r="T1343" s="12"/>
      <c r="U1343" s="12"/>
    </row>
    <row r="1344" spans="2:21">
      <c r="B1344" s="13"/>
      <c r="C1344" s="13"/>
      <c r="D1344" s="47"/>
      <c r="E1344" s="12"/>
      <c r="F1344" s="12"/>
      <c r="G1344" s="12"/>
      <c r="L1344" s="12"/>
      <c r="M1344" s="12"/>
      <c r="N1344" s="12"/>
      <c r="O1344" s="12"/>
      <c r="P1344" s="12"/>
      <c r="Q1344" s="12"/>
      <c r="R1344" s="12"/>
      <c r="S1344" s="12"/>
      <c r="T1344" s="12"/>
      <c r="U1344" s="12"/>
    </row>
    <row r="1345" spans="2:21">
      <c r="B1345" s="13"/>
      <c r="C1345" s="13"/>
      <c r="D1345" s="47"/>
      <c r="E1345" s="12"/>
      <c r="F1345" s="12"/>
      <c r="G1345" s="12"/>
      <c r="L1345" s="12"/>
      <c r="M1345" s="12"/>
      <c r="N1345" s="12"/>
      <c r="O1345" s="12"/>
      <c r="P1345" s="12"/>
      <c r="Q1345" s="12"/>
      <c r="R1345" s="12"/>
      <c r="S1345" s="12"/>
      <c r="T1345" s="12"/>
      <c r="U1345" s="12"/>
    </row>
    <row r="1346" spans="2:21">
      <c r="B1346" s="13"/>
      <c r="C1346" s="13"/>
      <c r="D1346" s="47"/>
      <c r="E1346" s="12"/>
      <c r="F1346" s="12"/>
      <c r="G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</row>
    <row r="1347" spans="2:21">
      <c r="B1347" s="13"/>
      <c r="C1347" s="13"/>
      <c r="D1347" s="47"/>
      <c r="E1347" s="12"/>
      <c r="F1347" s="12"/>
      <c r="G1347" s="12"/>
      <c r="L1347" s="12"/>
      <c r="M1347" s="12"/>
      <c r="N1347" s="12"/>
      <c r="O1347" s="12"/>
      <c r="P1347" s="12"/>
      <c r="Q1347" s="12"/>
      <c r="R1347" s="12"/>
      <c r="S1347" s="12"/>
      <c r="T1347" s="12"/>
      <c r="U1347" s="12"/>
    </row>
    <row r="1348" spans="2:21">
      <c r="B1348" s="13"/>
      <c r="C1348" s="13"/>
      <c r="D1348" s="47"/>
      <c r="E1348" s="12"/>
      <c r="F1348" s="12"/>
      <c r="G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</row>
    <row r="1349" spans="2:21">
      <c r="B1349" s="13"/>
      <c r="C1349" s="13"/>
      <c r="D1349" s="47"/>
      <c r="E1349" s="12"/>
      <c r="F1349" s="12"/>
      <c r="G1349" s="12"/>
      <c r="L1349" s="12"/>
      <c r="M1349" s="12"/>
      <c r="N1349" s="12"/>
      <c r="O1349" s="12"/>
      <c r="P1349" s="12"/>
      <c r="Q1349" s="12"/>
      <c r="R1349" s="12"/>
      <c r="S1349" s="12"/>
      <c r="T1349" s="12"/>
      <c r="U1349" s="12"/>
    </row>
    <row r="1350" spans="2:21">
      <c r="B1350" s="13"/>
      <c r="C1350" s="13"/>
      <c r="D1350" s="47"/>
      <c r="E1350" s="12"/>
      <c r="F1350" s="12"/>
      <c r="G1350" s="12"/>
      <c r="L1350" s="12"/>
      <c r="M1350" s="12"/>
      <c r="N1350" s="12"/>
      <c r="O1350" s="12"/>
      <c r="P1350" s="12"/>
      <c r="Q1350" s="12"/>
      <c r="R1350" s="12"/>
      <c r="S1350" s="12"/>
      <c r="T1350" s="12"/>
      <c r="U1350" s="12"/>
    </row>
    <row r="1351" spans="2:21">
      <c r="B1351" s="13"/>
      <c r="C1351" s="13"/>
      <c r="D1351" s="47"/>
      <c r="E1351" s="12"/>
      <c r="F1351" s="12"/>
      <c r="G1351" s="12"/>
      <c r="L1351" s="12"/>
      <c r="M1351" s="12"/>
      <c r="N1351" s="12"/>
      <c r="O1351" s="12"/>
      <c r="P1351" s="12"/>
      <c r="Q1351" s="12"/>
      <c r="R1351" s="12"/>
      <c r="S1351" s="12"/>
      <c r="T1351" s="12"/>
      <c r="U1351" s="12"/>
    </row>
    <row r="1352" spans="2:21">
      <c r="B1352" s="13"/>
      <c r="C1352" s="13"/>
      <c r="D1352" s="47"/>
      <c r="E1352" s="12"/>
      <c r="F1352" s="12"/>
      <c r="G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</row>
    <row r="1353" spans="2:21">
      <c r="B1353" s="13"/>
      <c r="C1353" s="13"/>
      <c r="D1353" s="47"/>
      <c r="E1353" s="12"/>
      <c r="F1353" s="12"/>
      <c r="G1353" s="12"/>
      <c r="L1353" s="12"/>
      <c r="M1353" s="12"/>
      <c r="N1353" s="12"/>
      <c r="O1353" s="12"/>
      <c r="P1353" s="12"/>
      <c r="Q1353" s="12"/>
      <c r="R1353" s="12"/>
      <c r="S1353" s="12"/>
      <c r="T1353" s="12"/>
      <c r="U1353" s="12"/>
    </row>
    <row r="1354" spans="2:21">
      <c r="B1354" s="13"/>
      <c r="C1354" s="13"/>
      <c r="D1354" s="47"/>
      <c r="E1354" s="12"/>
      <c r="F1354" s="12"/>
      <c r="G1354" s="12"/>
      <c r="L1354" s="12"/>
      <c r="M1354" s="12"/>
      <c r="N1354" s="12"/>
      <c r="O1354" s="12"/>
      <c r="P1354" s="12"/>
      <c r="Q1354" s="12"/>
      <c r="R1354" s="12"/>
      <c r="S1354" s="12"/>
      <c r="T1354" s="12"/>
      <c r="U1354" s="12"/>
    </row>
    <row r="1355" spans="2:21">
      <c r="B1355" s="13"/>
      <c r="C1355" s="13"/>
      <c r="D1355" s="47"/>
      <c r="E1355" s="12"/>
      <c r="F1355" s="12"/>
      <c r="G1355" s="12"/>
      <c r="L1355" s="12"/>
      <c r="M1355" s="12"/>
      <c r="N1355" s="12"/>
      <c r="O1355" s="12"/>
      <c r="P1355" s="12"/>
      <c r="Q1355" s="12"/>
      <c r="R1355" s="12"/>
      <c r="S1355" s="12"/>
      <c r="T1355" s="12"/>
      <c r="U1355" s="12"/>
    </row>
    <row r="1356" spans="2:21">
      <c r="B1356" s="13"/>
      <c r="C1356" s="13"/>
      <c r="D1356" s="47"/>
      <c r="E1356" s="12"/>
      <c r="F1356" s="12"/>
      <c r="G1356" s="12"/>
      <c r="L1356" s="12"/>
      <c r="M1356" s="12"/>
      <c r="N1356" s="12"/>
      <c r="O1356" s="12"/>
      <c r="P1356" s="12"/>
      <c r="Q1356" s="12"/>
      <c r="R1356" s="12"/>
      <c r="S1356" s="12"/>
      <c r="T1356" s="12"/>
      <c r="U1356" s="12"/>
    </row>
    <row r="1357" spans="2:21">
      <c r="B1357" s="13"/>
      <c r="C1357" s="13"/>
      <c r="D1357" s="47"/>
      <c r="E1357" s="12"/>
      <c r="F1357" s="12"/>
      <c r="G1357" s="12"/>
      <c r="L1357" s="12"/>
      <c r="M1357" s="12"/>
      <c r="N1357" s="12"/>
      <c r="O1357" s="12"/>
      <c r="P1357" s="12"/>
      <c r="Q1357" s="12"/>
      <c r="R1357" s="12"/>
      <c r="S1357" s="12"/>
      <c r="T1357" s="12"/>
      <c r="U1357" s="12"/>
    </row>
    <row r="1358" spans="2:21">
      <c r="B1358" s="13"/>
      <c r="C1358" s="13"/>
      <c r="D1358" s="47"/>
      <c r="E1358" s="12"/>
      <c r="F1358" s="12"/>
      <c r="G1358" s="12"/>
      <c r="L1358" s="12"/>
      <c r="M1358" s="12"/>
      <c r="N1358" s="12"/>
      <c r="O1358" s="12"/>
      <c r="P1358" s="12"/>
      <c r="Q1358" s="12"/>
      <c r="R1358" s="12"/>
      <c r="S1358" s="12"/>
      <c r="T1358" s="12"/>
      <c r="U1358" s="12"/>
    </row>
    <row r="1359" spans="2:21">
      <c r="B1359" s="13"/>
      <c r="C1359" s="13"/>
      <c r="D1359" s="47"/>
      <c r="E1359" s="12"/>
      <c r="F1359" s="12"/>
      <c r="G1359" s="12"/>
      <c r="L1359" s="12"/>
      <c r="M1359" s="12"/>
      <c r="N1359" s="12"/>
      <c r="O1359" s="12"/>
      <c r="P1359" s="12"/>
      <c r="Q1359" s="12"/>
      <c r="R1359" s="12"/>
      <c r="S1359" s="12"/>
      <c r="T1359" s="12"/>
      <c r="U1359" s="12"/>
    </row>
    <row r="1360" spans="2:21">
      <c r="B1360" s="13"/>
      <c r="C1360" s="13"/>
      <c r="D1360" s="47"/>
      <c r="E1360" s="12"/>
      <c r="F1360" s="12"/>
      <c r="G1360" s="12"/>
      <c r="L1360" s="12"/>
      <c r="M1360" s="12"/>
      <c r="N1360" s="12"/>
      <c r="O1360" s="12"/>
      <c r="P1360" s="12"/>
      <c r="Q1360" s="12"/>
      <c r="R1360" s="12"/>
      <c r="S1360" s="12"/>
      <c r="T1360" s="12"/>
      <c r="U1360" s="12"/>
    </row>
    <row r="1361" spans="2:21">
      <c r="B1361" s="13"/>
      <c r="C1361" s="13"/>
      <c r="D1361" s="47"/>
      <c r="E1361" s="12"/>
      <c r="F1361" s="12"/>
      <c r="G1361" s="12"/>
      <c r="H1361" s="22"/>
      <c r="I1361" s="22"/>
      <c r="J1361" s="22"/>
      <c r="K1361" s="45"/>
      <c r="L1361" s="12"/>
      <c r="M1361" s="12"/>
      <c r="N1361" s="12"/>
      <c r="O1361" s="12"/>
      <c r="P1361" s="12"/>
      <c r="Q1361" s="12"/>
      <c r="R1361" s="12"/>
      <c r="S1361" s="12"/>
      <c r="T1361" s="12"/>
      <c r="U1361" s="12"/>
    </row>
    <row r="1362" spans="2:21">
      <c r="B1362" s="13"/>
      <c r="C1362" s="13"/>
      <c r="D1362" s="47"/>
      <c r="E1362" s="12"/>
      <c r="F1362" s="12"/>
      <c r="G1362" s="12"/>
      <c r="H1362" s="22"/>
      <c r="I1362" s="22"/>
      <c r="J1362" s="22"/>
      <c r="K1362" s="45"/>
      <c r="L1362" s="12"/>
      <c r="M1362" s="12"/>
      <c r="N1362" s="12"/>
      <c r="O1362" s="12"/>
      <c r="P1362" s="12"/>
      <c r="Q1362" s="12"/>
      <c r="R1362" s="12"/>
      <c r="S1362" s="12"/>
      <c r="T1362" s="12"/>
      <c r="U1362" s="12"/>
    </row>
    <row r="1363" spans="2:21">
      <c r="B1363" s="13"/>
      <c r="C1363" s="13"/>
      <c r="D1363" s="47"/>
      <c r="E1363" s="12"/>
      <c r="F1363" s="12"/>
      <c r="G1363" s="12"/>
      <c r="H1363" s="22"/>
      <c r="I1363" s="22"/>
      <c r="J1363" s="22"/>
      <c r="K1363" s="45"/>
      <c r="L1363" s="12"/>
      <c r="M1363" s="12"/>
      <c r="N1363" s="12"/>
      <c r="O1363" s="12"/>
      <c r="P1363" s="12"/>
      <c r="Q1363" s="12"/>
      <c r="R1363" s="12"/>
      <c r="S1363" s="12"/>
      <c r="T1363" s="12"/>
      <c r="U1363" s="12"/>
    </row>
    <row r="1364" spans="2:21">
      <c r="B1364" s="13"/>
      <c r="C1364" s="13"/>
      <c r="D1364" s="47"/>
      <c r="E1364" s="12"/>
      <c r="F1364" s="12"/>
      <c r="G1364" s="12"/>
      <c r="H1364" s="22"/>
      <c r="I1364" s="22"/>
      <c r="J1364" s="22"/>
      <c r="K1364" s="45"/>
      <c r="L1364" s="12"/>
      <c r="M1364" s="12"/>
      <c r="N1364" s="12"/>
      <c r="O1364" s="12"/>
      <c r="P1364" s="12"/>
      <c r="Q1364" s="12"/>
      <c r="R1364" s="12"/>
      <c r="S1364" s="12"/>
      <c r="T1364" s="12"/>
      <c r="U1364" s="12"/>
    </row>
    <row r="1365" spans="2:21">
      <c r="B1365" s="13"/>
      <c r="C1365" s="13"/>
      <c r="D1365" s="47"/>
      <c r="E1365" s="12"/>
      <c r="F1365" s="12"/>
      <c r="G1365" s="12"/>
      <c r="H1365" s="22"/>
      <c r="I1365" s="22"/>
      <c r="J1365" s="22"/>
      <c r="K1365" s="45"/>
      <c r="L1365" s="12"/>
      <c r="M1365" s="12"/>
      <c r="N1365" s="12"/>
      <c r="O1365" s="12"/>
      <c r="P1365" s="12"/>
      <c r="Q1365" s="12"/>
      <c r="R1365" s="12"/>
      <c r="S1365" s="12"/>
      <c r="T1365" s="12"/>
      <c r="U1365" s="12"/>
    </row>
    <row r="1366" spans="2:21">
      <c r="B1366" s="13"/>
      <c r="C1366" s="13"/>
      <c r="D1366" s="47"/>
      <c r="E1366" s="12"/>
      <c r="F1366" s="12"/>
      <c r="G1366" s="12"/>
      <c r="H1366" s="22"/>
      <c r="I1366" s="22"/>
      <c r="J1366" s="22"/>
      <c r="K1366" s="45"/>
      <c r="L1366" s="12"/>
      <c r="M1366" s="12"/>
      <c r="N1366" s="12"/>
      <c r="O1366" s="12"/>
      <c r="P1366" s="12"/>
      <c r="Q1366" s="12"/>
      <c r="R1366" s="12"/>
      <c r="S1366" s="12"/>
      <c r="T1366" s="12"/>
      <c r="U1366" s="12"/>
    </row>
    <row r="1367" spans="2:21">
      <c r="B1367" s="13"/>
      <c r="C1367" s="13"/>
      <c r="D1367" s="47"/>
      <c r="E1367" s="12"/>
      <c r="F1367" s="12"/>
      <c r="G1367" s="12"/>
      <c r="H1367" s="22"/>
      <c r="I1367" s="22"/>
      <c r="J1367" s="22"/>
      <c r="K1367" s="45"/>
      <c r="L1367" s="12"/>
      <c r="M1367" s="12"/>
      <c r="N1367" s="12"/>
      <c r="O1367" s="12"/>
      <c r="P1367" s="12"/>
      <c r="Q1367" s="12"/>
      <c r="R1367" s="12"/>
      <c r="S1367" s="12"/>
      <c r="T1367" s="12"/>
      <c r="U1367" s="12"/>
    </row>
    <row r="1368" spans="2:21">
      <c r="B1368" s="13"/>
      <c r="C1368" s="13"/>
      <c r="D1368" s="47"/>
      <c r="E1368" s="12"/>
      <c r="F1368" s="12"/>
      <c r="G1368" s="12"/>
      <c r="H1368" s="22"/>
      <c r="I1368" s="22"/>
      <c r="J1368" s="22"/>
      <c r="K1368" s="45"/>
      <c r="L1368" s="12"/>
      <c r="M1368" s="12"/>
      <c r="N1368" s="12"/>
      <c r="O1368" s="12"/>
      <c r="P1368" s="12"/>
      <c r="Q1368" s="12"/>
      <c r="R1368" s="12"/>
      <c r="S1368" s="12"/>
      <c r="T1368" s="12"/>
      <c r="U1368" s="12"/>
    </row>
    <row r="1369" spans="2:21">
      <c r="B1369" s="13"/>
      <c r="C1369" s="13"/>
      <c r="D1369" s="47"/>
      <c r="E1369" s="12"/>
      <c r="F1369" s="12"/>
      <c r="G1369" s="12"/>
      <c r="H1369" s="22"/>
      <c r="I1369" s="22"/>
      <c r="J1369" s="22"/>
      <c r="K1369" s="45"/>
      <c r="L1369" s="12"/>
      <c r="M1369" s="12"/>
      <c r="N1369" s="12"/>
      <c r="O1369" s="12"/>
      <c r="P1369" s="12"/>
      <c r="Q1369" s="12"/>
      <c r="R1369" s="12"/>
      <c r="S1369" s="12"/>
      <c r="T1369" s="12"/>
      <c r="U1369" s="12"/>
    </row>
    <row r="1370" spans="2:21">
      <c r="B1370" s="13"/>
      <c r="C1370" s="13"/>
      <c r="D1370" s="47"/>
      <c r="E1370" s="12"/>
      <c r="F1370" s="12"/>
      <c r="G1370" s="12"/>
      <c r="H1370" s="22"/>
      <c r="I1370" s="22"/>
      <c r="J1370" s="22"/>
      <c r="K1370" s="45"/>
      <c r="L1370" s="12"/>
      <c r="M1370" s="12"/>
      <c r="N1370" s="12"/>
      <c r="O1370" s="12"/>
      <c r="P1370" s="12"/>
      <c r="Q1370" s="12"/>
      <c r="R1370" s="12"/>
      <c r="S1370" s="12"/>
      <c r="T1370" s="12"/>
      <c r="U1370" s="12"/>
    </row>
    <row r="1371" spans="2:21">
      <c r="B1371" s="13"/>
      <c r="C1371" s="13"/>
      <c r="D1371" s="47"/>
      <c r="E1371" s="12"/>
      <c r="F1371" s="12"/>
      <c r="G1371" s="12"/>
      <c r="H1371" s="22"/>
      <c r="I1371" s="22"/>
      <c r="J1371" s="22"/>
      <c r="K1371" s="45"/>
      <c r="L1371" s="12"/>
      <c r="M1371" s="12"/>
      <c r="N1371" s="12"/>
      <c r="O1371" s="12"/>
      <c r="P1371" s="12"/>
      <c r="Q1371" s="12"/>
      <c r="R1371" s="12"/>
      <c r="S1371" s="12"/>
      <c r="T1371" s="12"/>
      <c r="U1371" s="12"/>
    </row>
    <row r="1372" spans="2:21">
      <c r="B1372" s="13"/>
      <c r="C1372" s="13"/>
      <c r="D1372" s="47"/>
      <c r="E1372" s="12"/>
      <c r="F1372" s="12"/>
      <c r="G1372" s="12"/>
      <c r="H1372" s="22"/>
      <c r="I1372" s="22"/>
      <c r="J1372" s="22"/>
      <c r="K1372" s="45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</row>
    <row r="1373" spans="2:21">
      <c r="B1373" s="13"/>
      <c r="C1373" s="13"/>
      <c r="D1373" s="47"/>
      <c r="E1373" s="12"/>
      <c r="F1373" s="12"/>
      <c r="G1373" s="12"/>
      <c r="H1373" s="22"/>
      <c r="I1373" s="22"/>
      <c r="J1373" s="22"/>
      <c r="K1373" s="45"/>
      <c r="L1373" s="12"/>
      <c r="M1373" s="12"/>
      <c r="N1373" s="12"/>
      <c r="O1373" s="12"/>
      <c r="P1373" s="12"/>
      <c r="Q1373" s="12"/>
      <c r="R1373" s="12"/>
      <c r="S1373" s="12"/>
      <c r="T1373" s="12"/>
      <c r="U1373" s="12"/>
    </row>
    <row r="1374" spans="2:21">
      <c r="B1374" s="13"/>
      <c r="C1374" s="13"/>
      <c r="D1374" s="47"/>
      <c r="E1374" s="12"/>
      <c r="F1374" s="12"/>
      <c r="G1374" s="12"/>
      <c r="H1374" s="22"/>
      <c r="I1374" s="22"/>
      <c r="J1374" s="22"/>
      <c r="K1374" s="45"/>
      <c r="L1374" s="12"/>
      <c r="M1374" s="12"/>
      <c r="N1374" s="12"/>
      <c r="O1374" s="12"/>
      <c r="P1374" s="12"/>
      <c r="Q1374" s="12"/>
      <c r="R1374" s="12"/>
      <c r="S1374" s="12"/>
      <c r="T1374" s="12"/>
      <c r="U1374" s="12"/>
    </row>
    <row r="1375" spans="2:21">
      <c r="B1375" s="13"/>
      <c r="C1375" s="13"/>
      <c r="D1375" s="47"/>
      <c r="E1375" s="12"/>
      <c r="F1375" s="12"/>
      <c r="G1375" s="12"/>
      <c r="L1375" s="12"/>
      <c r="M1375" s="12"/>
      <c r="N1375" s="12"/>
      <c r="O1375" s="12"/>
      <c r="P1375" s="12"/>
      <c r="Q1375" s="12"/>
      <c r="R1375" s="12"/>
      <c r="S1375" s="12"/>
      <c r="T1375" s="12"/>
      <c r="U1375" s="12"/>
    </row>
    <row r="1376" spans="2:21">
      <c r="B1376" s="13"/>
      <c r="C1376" s="13"/>
      <c r="D1376" s="47"/>
      <c r="E1376" s="12"/>
      <c r="F1376" s="12"/>
      <c r="G1376" s="12"/>
      <c r="L1376" s="12"/>
      <c r="M1376" s="12"/>
      <c r="N1376" s="12"/>
      <c r="O1376" s="12"/>
      <c r="P1376" s="12"/>
      <c r="Q1376" s="12"/>
      <c r="R1376" s="12"/>
      <c r="S1376" s="12"/>
      <c r="T1376" s="12"/>
      <c r="U1376" s="12"/>
    </row>
    <row r="1377" spans="2:21">
      <c r="B1377" s="13"/>
      <c r="C1377" s="13"/>
      <c r="D1377" s="47"/>
      <c r="E1377" s="12"/>
      <c r="F1377" s="12"/>
      <c r="G1377" s="12"/>
      <c r="L1377" s="12"/>
      <c r="M1377" s="12"/>
      <c r="N1377" s="12"/>
      <c r="O1377" s="12"/>
      <c r="P1377" s="12"/>
      <c r="Q1377" s="12"/>
      <c r="R1377" s="12"/>
      <c r="S1377" s="12"/>
      <c r="T1377" s="12"/>
      <c r="U1377" s="12"/>
    </row>
    <row r="1378" spans="2:21">
      <c r="B1378" s="13"/>
      <c r="C1378" s="13"/>
      <c r="D1378" s="47"/>
      <c r="E1378" s="12"/>
      <c r="F1378" s="12"/>
      <c r="G1378" s="12"/>
      <c r="L1378" s="12"/>
      <c r="M1378" s="12"/>
      <c r="N1378" s="12"/>
      <c r="O1378" s="12"/>
      <c r="P1378" s="12"/>
      <c r="Q1378" s="12"/>
      <c r="R1378" s="12"/>
      <c r="S1378" s="12"/>
      <c r="T1378" s="12"/>
      <c r="U1378" s="12"/>
    </row>
    <row r="1379" spans="2:21">
      <c r="B1379" s="13"/>
      <c r="C1379" s="13"/>
      <c r="D1379" s="47"/>
      <c r="E1379" s="12"/>
      <c r="F1379" s="12"/>
      <c r="G1379" s="12"/>
      <c r="L1379" s="12"/>
      <c r="M1379" s="12"/>
      <c r="N1379" s="12"/>
      <c r="O1379" s="12"/>
      <c r="P1379" s="12"/>
      <c r="Q1379" s="12"/>
      <c r="R1379" s="12"/>
      <c r="S1379" s="12"/>
      <c r="T1379" s="12"/>
      <c r="U1379" s="12"/>
    </row>
    <row r="1380" spans="2:21">
      <c r="B1380" s="13"/>
      <c r="C1380" s="13"/>
      <c r="D1380" s="47"/>
      <c r="E1380" s="12"/>
      <c r="F1380" s="12"/>
      <c r="G1380" s="12"/>
      <c r="L1380" s="12"/>
      <c r="M1380" s="12"/>
      <c r="N1380" s="12"/>
      <c r="O1380" s="12"/>
      <c r="P1380" s="12"/>
      <c r="Q1380" s="12"/>
      <c r="R1380" s="12"/>
      <c r="S1380" s="12"/>
      <c r="T1380" s="12"/>
      <c r="U1380" s="12"/>
    </row>
    <row r="1381" spans="2:21">
      <c r="B1381" s="13"/>
      <c r="C1381" s="13"/>
      <c r="D1381" s="47"/>
      <c r="E1381" s="12"/>
      <c r="F1381" s="12"/>
      <c r="G1381" s="12"/>
      <c r="L1381" s="12"/>
      <c r="M1381" s="12"/>
      <c r="N1381" s="12"/>
      <c r="O1381" s="12"/>
      <c r="P1381" s="12"/>
      <c r="Q1381" s="12"/>
      <c r="R1381" s="12"/>
      <c r="S1381" s="12"/>
      <c r="T1381" s="12"/>
      <c r="U1381" s="12"/>
    </row>
    <row r="1382" spans="2:21">
      <c r="B1382" s="13"/>
      <c r="C1382" s="13"/>
      <c r="D1382" s="47"/>
      <c r="E1382" s="12"/>
      <c r="F1382" s="12"/>
      <c r="G1382" s="12"/>
      <c r="H1382" s="22"/>
      <c r="I1382" s="22"/>
      <c r="J1382" s="22"/>
      <c r="K1382" s="45"/>
      <c r="L1382" s="12"/>
      <c r="M1382" s="12"/>
      <c r="N1382" s="12"/>
      <c r="O1382" s="12"/>
      <c r="P1382" s="12"/>
      <c r="Q1382" s="12"/>
      <c r="R1382" s="12"/>
      <c r="S1382" s="12"/>
      <c r="T1382" s="12"/>
      <c r="U1382" s="12"/>
    </row>
    <row r="1383" spans="2:21">
      <c r="B1383" s="13"/>
      <c r="C1383" s="13"/>
      <c r="D1383" s="47"/>
      <c r="E1383" s="12"/>
      <c r="F1383" s="12"/>
      <c r="G1383" s="12"/>
      <c r="H1383" s="22"/>
      <c r="I1383" s="22"/>
      <c r="J1383" s="22"/>
      <c r="K1383" s="45"/>
      <c r="L1383" s="12"/>
      <c r="M1383" s="12"/>
      <c r="N1383" s="12"/>
      <c r="O1383" s="12"/>
      <c r="P1383" s="12"/>
      <c r="Q1383" s="12"/>
      <c r="R1383" s="12"/>
      <c r="S1383" s="12"/>
      <c r="T1383" s="12"/>
      <c r="U1383" s="12"/>
    </row>
    <row r="1384" spans="2:21">
      <c r="B1384" s="13"/>
      <c r="C1384" s="13"/>
      <c r="D1384" s="47"/>
      <c r="E1384" s="12"/>
      <c r="F1384" s="12"/>
      <c r="G1384" s="12"/>
      <c r="H1384" s="22"/>
      <c r="I1384" s="22"/>
      <c r="J1384" s="22"/>
      <c r="K1384" s="45"/>
      <c r="L1384" s="12"/>
      <c r="M1384" s="12"/>
      <c r="N1384" s="12"/>
      <c r="O1384" s="12"/>
      <c r="P1384" s="12"/>
      <c r="Q1384" s="12"/>
      <c r="R1384" s="12"/>
      <c r="S1384" s="12"/>
      <c r="T1384" s="12"/>
      <c r="U1384" s="12"/>
    </row>
    <row r="1385" spans="2:21">
      <c r="B1385" s="13"/>
      <c r="C1385" s="13"/>
      <c r="D1385" s="47"/>
      <c r="E1385" s="12"/>
      <c r="F1385" s="12"/>
      <c r="G1385" s="12"/>
      <c r="H1385" s="22"/>
      <c r="I1385" s="22"/>
      <c r="J1385" s="22"/>
      <c r="K1385" s="45"/>
      <c r="L1385" s="12"/>
      <c r="M1385" s="12"/>
      <c r="N1385" s="12"/>
      <c r="O1385" s="12"/>
      <c r="P1385" s="12"/>
      <c r="Q1385" s="12"/>
      <c r="R1385" s="12"/>
      <c r="S1385" s="12"/>
      <c r="T1385" s="12"/>
      <c r="U1385" s="12"/>
    </row>
    <row r="1386" spans="2:21">
      <c r="B1386" s="13"/>
      <c r="C1386" s="13"/>
      <c r="D1386" s="47"/>
      <c r="E1386" s="12"/>
      <c r="F1386" s="12"/>
      <c r="G1386" s="12"/>
      <c r="H1386" s="22"/>
      <c r="I1386" s="22"/>
      <c r="J1386" s="22"/>
      <c r="K1386" s="45"/>
      <c r="L1386" s="12"/>
      <c r="M1386" s="12"/>
      <c r="N1386" s="12"/>
      <c r="O1386" s="12"/>
      <c r="P1386" s="12"/>
      <c r="Q1386" s="12"/>
      <c r="R1386" s="12"/>
      <c r="S1386" s="12"/>
      <c r="T1386" s="12"/>
      <c r="U1386" s="12"/>
    </row>
    <row r="1387" spans="2:21">
      <c r="B1387" s="13"/>
      <c r="C1387" s="13"/>
      <c r="D1387" s="47"/>
      <c r="E1387" s="12"/>
      <c r="F1387" s="12"/>
      <c r="G1387" s="12"/>
      <c r="H1387" s="22"/>
      <c r="I1387" s="22"/>
      <c r="J1387" s="22"/>
      <c r="K1387" s="45"/>
      <c r="L1387" s="12"/>
      <c r="M1387" s="12"/>
      <c r="N1387" s="12"/>
      <c r="O1387" s="12"/>
      <c r="P1387" s="12"/>
      <c r="Q1387" s="12"/>
      <c r="R1387" s="12"/>
      <c r="S1387" s="12"/>
      <c r="T1387" s="12"/>
      <c r="U1387" s="12"/>
    </row>
    <row r="1388" spans="2:21">
      <c r="B1388" s="13"/>
      <c r="C1388" s="13"/>
      <c r="D1388" s="47"/>
      <c r="E1388" s="12"/>
      <c r="F1388" s="12"/>
      <c r="G1388" s="12"/>
      <c r="H1388" s="22"/>
      <c r="I1388" s="22"/>
      <c r="J1388" s="22"/>
      <c r="K1388" s="45"/>
      <c r="L1388" s="12"/>
      <c r="M1388" s="12"/>
      <c r="N1388" s="12"/>
      <c r="O1388" s="12"/>
      <c r="P1388" s="12"/>
      <c r="Q1388" s="12"/>
      <c r="R1388" s="12"/>
      <c r="S1388" s="12"/>
      <c r="T1388" s="12"/>
      <c r="U1388" s="12"/>
    </row>
    <row r="1389" spans="2:21">
      <c r="B1389" s="13"/>
      <c r="C1389" s="13"/>
      <c r="D1389" s="47"/>
      <c r="E1389" s="12"/>
      <c r="F1389" s="12"/>
      <c r="G1389" s="12"/>
      <c r="L1389" s="12"/>
      <c r="M1389" s="12"/>
      <c r="N1389" s="12"/>
      <c r="O1389" s="12"/>
      <c r="P1389" s="12"/>
      <c r="Q1389" s="12"/>
      <c r="R1389" s="12"/>
      <c r="S1389" s="12"/>
      <c r="T1389" s="12"/>
      <c r="U1389" s="12"/>
    </row>
    <row r="1390" spans="2:21">
      <c r="B1390" s="13"/>
      <c r="C1390" s="13"/>
      <c r="D1390" s="47"/>
      <c r="E1390" s="12"/>
      <c r="F1390" s="12"/>
      <c r="G1390" s="12"/>
      <c r="L1390" s="12"/>
      <c r="M1390" s="12"/>
      <c r="N1390" s="12"/>
      <c r="O1390" s="12"/>
      <c r="P1390" s="12"/>
      <c r="Q1390" s="12"/>
      <c r="R1390" s="12"/>
      <c r="S1390" s="12"/>
      <c r="T1390" s="12"/>
      <c r="U1390" s="12"/>
    </row>
    <row r="1391" spans="2:21">
      <c r="B1391" s="13"/>
      <c r="C1391" s="13"/>
      <c r="D1391" s="47"/>
      <c r="E1391" s="12"/>
      <c r="F1391" s="12"/>
      <c r="G1391" s="12"/>
      <c r="L1391" s="12"/>
      <c r="M1391" s="12"/>
      <c r="N1391" s="12"/>
      <c r="O1391" s="12"/>
      <c r="P1391" s="12"/>
      <c r="Q1391" s="12"/>
      <c r="R1391" s="12"/>
      <c r="S1391" s="12"/>
      <c r="T1391" s="12"/>
      <c r="U1391" s="12"/>
    </row>
    <row r="1392" spans="2:21">
      <c r="B1392" s="13"/>
      <c r="C1392" s="13"/>
      <c r="D1392" s="47"/>
      <c r="E1392" s="12"/>
      <c r="F1392" s="12"/>
      <c r="G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</row>
    <row r="1393" spans="2:21">
      <c r="B1393" s="13"/>
      <c r="C1393" s="13"/>
      <c r="D1393" s="47"/>
      <c r="E1393" s="12"/>
      <c r="F1393" s="12"/>
      <c r="G1393" s="12"/>
      <c r="L1393" s="12"/>
      <c r="M1393" s="12"/>
      <c r="N1393" s="12"/>
      <c r="O1393" s="12"/>
      <c r="P1393" s="12"/>
      <c r="Q1393" s="12"/>
      <c r="R1393" s="12"/>
      <c r="S1393" s="12"/>
      <c r="T1393" s="12"/>
      <c r="U1393" s="12"/>
    </row>
    <row r="1394" spans="2:21">
      <c r="B1394" s="10"/>
      <c r="C1394" s="10"/>
      <c r="D1394" s="46"/>
      <c r="E1394" s="11"/>
      <c r="F1394" s="11"/>
      <c r="G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</row>
    <row r="1395" spans="2:21">
      <c r="B1395" s="10"/>
      <c r="C1395" s="10"/>
      <c r="D1395" s="46"/>
      <c r="E1395" s="11"/>
      <c r="F1395" s="11"/>
      <c r="G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11"/>
    </row>
    <row r="1396" spans="2:21">
      <c r="B1396" s="10"/>
      <c r="C1396" s="10"/>
      <c r="D1396" s="46"/>
      <c r="E1396" s="11"/>
      <c r="F1396" s="11"/>
      <c r="G1396" s="11"/>
      <c r="L1396" s="11"/>
      <c r="M1396" s="11"/>
      <c r="N1396" s="11"/>
      <c r="O1396" s="11"/>
      <c r="P1396" s="11"/>
      <c r="Q1396" s="11"/>
      <c r="R1396" s="11"/>
      <c r="S1396" s="11"/>
      <c r="T1396" s="11"/>
      <c r="U1396" s="11"/>
    </row>
    <row r="1397" spans="2:21">
      <c r="B1397" s="10"/>
      <c r="C1397" s="10"/>
      <c r="D1397" s="46"/>
      <c r="E1397" s="11"/>
      <c r="F1397" s="11"/>
      <c r="G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</row>
    <row r="1398" spans="2:21">
      <c r="B1398" s="10"/>
      <c r="C1398" s="10"/>
      <c r="D1398" s="46"/>
      <c r="E1398" s="11"/>
      <c r="F1398" s="11"/>
      <c r="G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</row>
    <row r="1399" spans="2:21">
      <c r="B1399" s="10"/>
      <c r="C1399" s="10"/>
      <c r="D1399" s="46"/>
      <c r="E1399" s="11"/>
      <c r="F1399" s="11"/>
      <c r="G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</row>
    <row r="1400" spans="2:21">
      <c r="B1400" s="10"/>
      <c r="C1400" s="10"/>
      <c r="D1400" s="46"/>
      <c r="E1400" s="11"/>
      <c r="F1400" s="11"/>
      <c r="G1400" s="11"/>
      <c r="L1400" s="11"/>
      <c r="M1400" s="11"/>
      <c r="N1400" s="11"/>
      <c r="O1400" s="11"/>
      <c r="P1400" s="11"/>
      <c r="Q1400" s="11"/>
      <c r="R1400" s="11"/>
      <c r="S1400" s="11"/>
      <c r="T1400" s="11"/>
      <c r="U1400" s="11"/>
    </row>
    <row r="1401" spans="2:21">
      <c r="B1401" s="10"/>
      <c r="C1401" s="10"/>
      <c r="D1401" s="46"/>
      <c r="E1401" s="11"/>
      <c r="F1401" s="11"/>
      <c r="G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11"/>
    </row>
    <row r="1402" spans="2:21">
      <c r="B1402" s="10"/>
      <c r="C1402" s="10"/>
      <c r="D1402" s="46"/>
      <c r="E1402" s="11"/>
      <c r="F1402" s="11"/>
      <c r="G1402" s="11"/>
      <c r="L1402" s="11"/>
      <c r="M1402" s="11"/>
      <c r="N1402" s="11"/>
      <c r="O1402" s="11"/>
      <c r="P1402" s="11"/>
      <c r="Q1402" s="11"/>
      <c r="R1402" s="11"/>
      <c r="S1402" s="11"/>
      <c r="T1402" s="11"/>
      <c r="U1402" s="11"/>
    </row>
    <row r="1403" spans="2:21">
      <c r="B1403" s="10"/>
      <c r="C1403" s="25"/>
      <c r="D1403" s="52"/>
      <c r="E1403" s="11"/>
      <c r="F1403" s="11"/>
      <c r="G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11"/>
    </row>
    <row r="1404" spans="2:21">
      <c r="B1404" s="10"/>
      <c r="C1404" s="25"/>
      <c r="D1404" s="52"/>
      <c r="E1404" s="11"/>
      <c r="F1404" s="11"/>
      <c r="G1404" s="11"/>
      <c r="L1404" s="11"/>
      <c r="M1404" s="11"/>
      <c r="N1404" s="11"/>
      <c r="O1404" s="11"/>
      <c r="P1404" s="11"/>
      <c r="Q1404" s="11"/>
      <c r="R1404" s="11"/>
      <c r="S1404" s="11"/>
      <c r="T1404" s="11"/>
      <c r="U1404" s="11"/>
    </row>
    <row r="1405" spans="2:21">
      <c r="B1405" s="10"/>
      <c r="C1405" s="25"/>
      <c r="D1405" s="52"/>
      <c r="E1405" s="11"/>
      <c r="F1405" s="11"/>
      <c r="G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11"/>
    </row>
    <row r="1406" spans="2:21">
      <c r="B1406" s="10"/>
      <c r="C1406" s="25"/>
      <c r="D1406" s="52"/>
      <c r="E1406" s="11"/>
      <c r="F1406" s="11"/>
      <c r="G1406" s="11"/>
      <c r="L1406" s="11"/>
      <c r="M1406" s="11"/>
      <c r="N1406" s="11"/>
      <c r="O1406" s="11"/>
      <c r="P1406" s="11"/>
      <c r="Q1406" s="11"/>
      <c r="R1406" s="11"/>
      <c r="S1406" s="11"/>
      <c r="T1406" s="11"/>
      <c r="U1406" s="11"/>
    </row>
    <row r="1407" spans="2:21">
      <c r="B1407" s="10"/>
      <c r="C1407" s="25"/>
      <c r="D1407" s="52"/>
      <c r="E1407" s="11"/>
      <c r="F1407" s="11"/>
      <c r="G1407" s="11"/>
      <c r="L1407" s="11"/>
      <c r="M1407" s="11"/>
      <c r="N1407" s="11"/>
      <c r="O1407" s="11"/>
      <c r="P1407" s="11"/>
      <c r="Q1407" s="11"/>
      <c r="R1407" s="11"/>
      <c r="S1407" s="11"/>
      <c r="T1407" s="11"/>
      <c r="U1407" s="11"/>
    </row>
    <row r="1408" spans="2:21">
      <c r="B1408" s="10"/>
      <c r="C1408" s="25"/>
      <c r="D1408" s="52"/>
      <c r="E1408" s="11"/>
      <c r="F1408" s="11"/>
      <c r="G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</row>
    <row r="1409" spans="2:21">
      <c r="B1409" s="10"/>
      <c r="C1409" s="10"/>
      <c r="D1409" s="46"/>
      <c r="E1409" s="11"/>
      <c r="F1409" s="11"/>
      <c r="G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11"/>
    </row>
    <row r="1410" spans="2:21">
      <c r="B1410" s="10"/>
      <c r="C1410" s="10"/>
      <c r="D1410" s="46"/>
      <c r="E1410" s="11"/>
      <c r="F1410" s="11"/>
      <c r="G1410" s="11"/>
      <c r="L1410" s="11"/>
      <c r="M1410" s="11"/>
      <c r="N1410" s="11"/>
      <c r="O1410" s="11"/>
      <c r="P1410" s="11"/>
      <c r="Q1410" s="11"/>
      <c r="R1410" s="11"/>
      <c r="S1410" s="11"/>
      <c r="T1410" s="11"/>
      <c r="U1410" s="11"/>
    </row>
    <row r="1411" spans="2:21">
      <c r="B1411" s="10"/>
      <c r="C1411" s="10"/>
      <c r="D1411" s="46"/>
      <c r="E1411" s="11"/>
      <c r="F1411" s="11"/>
      <c r="G1411" s="11"/>
      <c r="L1411" s="11"/>
      <c r="M1411" s="11"/>
      <c r="N1411" s="11"/>
      <c r="O1411" s="11"/>
      <c r="P1411" s="11"/>
      <c r="Q1411" s="11"/>
      <c r="R1411" s="11"/>
      <c r="S1411" s="11"/>
      <c r="T1411" s="11"/>
      <c r="U1411" s="11"/>
    </row>
    <row r="1412" spans="2:21">
      <c r="B1412" s="10"/>
      <c r="C1412" s="25"/>
      <c r="D1412" s="52"/>
      <c r="E1412" s="11"/>
      <c r="F1412" s="11"/>
      <c r="G1412" s="11"/>
      <c r="L1412" s="11"/>
      <c r="M1412" s="11"/>
      <c r="N1412" s="11"/>
      <c r="O1412" s="11"/>
      <c r="P1412" s="11"/>
      <c r="Q1412" s="11"/>
      <c r="R1412" s="11"/>
      <c r="S1412" s="11"/>
      <c r="T1412" s="11"/>
      <c r="U1412" s="11"/>
    </row>
    <row r="1413" spans="2:21">
      <c r="B1413" s="10"/>
      <c r="C1413" s="25"/>
      <c r="D1413" s="52"/>
      <c r="E1413" s="11"/>
      <c r="F1413" s="11"/>
      <c r="G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11"/>
    </row>
    <row r="1414" spans="2:21">
      <c r="B1414" s="10"/>
      <c r="C1414" s="25"/>
      <c r="D1414" s="52"/>
      <c r="E1414" s="11"/>
      <c r="F1414" s="11"/>
      <c r="G1414" s="11"/>
      <c r="L1414" s="11"/>
      <c r="M1414" s="11"/>
      <c r="N1414" s="11"/>
      <c r="O1414" s="11"/>
      <c r="P1414" s="11"/>
      <c r="Q1414" s="11"/>
      <c r="R1414" s="11"/>
      <c r="S1414" s="11"/>
      <c r="T1414" s="11"/>
      <c r="U1414" s="11"/>
    </row>
    <row r="1415" spans="2:21">
      <c r="B1415" s="10"/>
      <c r="C1415" s="10"/>
      <c r="D1415" s="46"/>
      <c r="E1415" s="11"/>
      <c r="F1415" s="11"/>
      <c r="G1415" s="11"/>
      <c r="L1415" s="11"/>
      <c r="M1415" s="11"/>
      <c r="N1415" s="11"/>
      <c r="O1415" s="11"/>
      <c r="P1415" s="11"/>
      <c r="Q1415" s="11"/>
      <c r="R1415" s="11"/>
      <c r="S1415" s="11"/>
      <c r="T1415" s="11"/>
      <c r="U1415" s="11"/>
    </row>
    <row r="1416" spans="2:21">
      <c r="B1416" s="10"/>
      <c r="C1416" s="10"/>
      <c r="D1416" s="46"/>
      <c r="E1416" s="11"/>
      <c r="F1416" s="11"/>
      <c r="G1416" s="11"/>
      <c r="L1416" s="11"/>
      <c r="M1416" s="11"/>
      <c r="N1416" s="11"/>
      <c r="O1416" s="11"/>
      <c r="P1416" s="11"/>
      <c r="Q1416" s="11"/>
      <c r="R1416" s="11"/>
      <c r="S1416" s="11"/>
      <c r="T1416" s="11"/>
      <c r="U1416" s="11"/>
    </row>
    <row r="1417" spans="2:21">
      <c r="B1417" s="10"/>
      <c r="C1417" s="10"/>
      <c r="D1417" s="46"/>
      <c r="E1417" s="11"/>
      <c r="F1417" s="11"/>
      <c r="G1417" s="11"/>
      <c r="L1417" s="11"/>
      <c r="M1417" s="11"/>
      <c r="N1417" s="11"/>
      <c r="O1417" s="11"/>
      <c r="P1417" s="11"/>
      <c r="Q1417" s="11"/>
      <c r="R1417" s="11"/>
      <c r="S1417" s="11"/>
      <c r="T1417" s="11"/>
      <c r="U1417" s="11"/>
    </row>
    <row r="1418" spans="2:21">
      <c r="B1418" s="10"/>
      <c r="C1418" s="10"/>
      <c r="D1418" s="46"/>
      <c r="E1418" s="11"/>
      <c r="F1418" s="11"/>
      <c r="G1418" s="11"/>
      <c r="L1418" s="11"/>
      <c r="M1418" s="11"/>
      <c r="N1418" s="11"/>
      <c r="O1418" s="11"/>
      <c r="P1418" s="11"/>
      <c r="Q1418" s="11"/>
      <c r="R1418" s="11"/>
      <c r="S1418" s="11"/>
      <c r="T1418" s="11"/>
      <c r="U1418" s="11"/>
    </row>
    <row r="1419" spans="2:21">
      <c r="B1419" s="10"/>
      <c r="C1419" s="10"/>
      <c r="D1419" s="46"/>
      <c r="E1419" s="11"/>
      <c r="F1419" s="11"/>
      <c r="G1419" s="11"/>
      <c r="L1419" s="11"/>
      <c r="M1419" s="11"/>
      <c r="N1419" s="11"/>
      <c r="O1419" s="11"/>
      <c r="P1419" s="11"/>
      <c r="Q1419" s="11"/>
      <c r="R1419" s="11"/>
      <c r="S1419" s="11"/>
      <c r="T1419" s="11"/>
      <c r="U1419" s="11"/>
    </row>
    <row r="1420" spans="2:21">
      <c r="B1420" s="10"/>
      <c r="C1420" s="10"/>
      <c r="D1420" s="46"/>
      <c r="E1420" s="11"/>
      <c r="F1420" s="11"/>
      <c r="G1420" s="11"/>
      <c r="L1420" s="11"/>
      <c r="M1420" s="11"/>
      <c r="N1420" s="11"/>
      <c r="O1420" s="11"/>
      <c r="P1420" s="11"/>
      <c r="Q1420" s="11"/>
      <c r="R1420" s="11"/>
      <c r="S1420" s="11"/>
      <c r="T1420" s="11"/>
      <c r="U1420" s="11"/>
    </row>
    <row r="1421" spans="2:21">
      <c r="B1421" s="10"/>
      <c r="C1421" s="10"/>
      <c r="D1421" s="46"/>
      <c r="E1421" s="11"/>
      <c r="F1421" s="11"/>
      <c r="G1421" s="11"/>
      <c r="L1421" s="11"/>
      <c r="M1421" s="11"/>
      <c r="N1421" s="11"/>
      <c r="O1421" s="11"/>
      <c r="P1421" s="11"/>
      <c r="Q1421" s="11"/>
      <c r="R1421" s="11"/>
      <c r="S1421" s="11"/>
      <c r="T1421" s="11"/>
      <c r="U1421" s="11"/>
    </row>
    <row r="1422" spans="2:21">
      <c r="B1422" s="10"/>
      <c r="C1422" s="10"/>
      <c r="D1422" s="46"/>
      <c r="E1422" s="11"/>
      <c r="F1422" s="11"/>
      <c r="G1422" s="11"/>
      <c r="L1422" s="11"/>
      <c r="M1422" s="11"/>
      <c r="N1422" s="11"/>
      <c r="O1422" s="11"/>
      <c r="P1422" s="11"/>
      <c r="Q1422" s="11"/>
      <c r="R1422" s="11"/>
      <c r="S1422" s="11"/>
      <c r="T1422" s="11"/>
      <c r="U1422" s="11"/>
    </row>
    <row r="1423" spans="2:21">
      <c r="B1423" s="10"/>
      <c r="C1423" s="10"/>
      <c r="D1423" s="46"/>
      <c r="E1423" s="11"/>
      <c r="F1423" s="11"/>
      <c r="G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11"/>
    </row>
    <row r="1424" spans="2:21">
      <c r="B1424" s="10"/>
      <c r="C1424" s="10"/>
      <c r="D1424" s="46"/>
      <c r="E1424" s="11"/>
      <c r="F1424" s="11"/>
      <c r="G1424" s="11"/>
      <c r="L1424" s="11"/>
      <c r="M1424" s="11"/>
      <c r="N1424" s="11"/>
      <c r="O1424" s="11"/>
      <c r="P1424" s="11"/>
      <c r="Q1424" s="11"/>
      <c r="R1424" s="11"/>
      <c r="S1424" s="11"/>
      <c r="T1424" s="11"/>
      <c r="U1424" s="11"/>
    </row>
    <row r="1425" spans="2:21">
      <c r="B1425" s="10"/>
      <c r="C1425" s="10"/>
      <c r="D1425" s="46"/>
      <c r="E1425" s="11"/>
      <c r="F1425" s="11"/>
      <c r="G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11"/>
    </row>
    <row r="1426" spans="2:21">
      <c r="B1426" s="10"/>
      <c r="C1426" s="10"/>
      <c r="D1426" s="46"/>
      <c r="E1426" s="11"/>
      <c r="F1426" s="11"/>
      <c r="G1426" s="11"/>
      <c r="L1426" s="11"/>
      <c r="M1426" s="11"/>
      <c r="N1426" s="11"/>
      <c r="O1426" s="11"/>
      <c r="P1426" s="11"/>
      <c r="Q1426" s="11"/>
      <c r="R1426" s="11"/>
      <c r="S1426" s="11"/>
      <c r="T1426" s="11"/>
      <c r="U1426" s="11"/>
    </row>
    <row r="1427" spans="2:21">
      <c r="B1427" s="10"/>
      <c r="C1427" s="10"/>
      <c r="D1427" s="46"/>
      <c r="E1427" s="11"/>
      <c r="F1427" s="11"/>
      <c r="G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11"/>
    </row>
    <row r="1428" spans="2:21">
      <c r="B1428" s="10"/>
      <c r="C1428" s="10"/>
      <c r="D1428" s="46"/>
      <c r="E1428" s="11"/>
      <c r="F1428" s="11"/>
      <c r="G1428" s="11"/>
      <c r="L1428" s="11"/>
      <c r="M1428" s="11"/>
      <c r="N1428" s="11"/>
      <c r="O1428" s="11"/>
      <c r="P1428" s="11"/>
      <c r="Q1428" s="11"/>
      <c r="R1428" s="11"/>
      <c r="S1428" s="11"/>
      <c r="T1428" s="11"/>
      <c r="U1428" s="11"/>
    </row>
    <row r="1429" spans="2:21">
      <c r="B1429" s="10"/>
      <c r="C1429" s="10"/>
      <c r="D1429" s="46"/>
      <c r="E1429" s="11"/>
      <c r="F1429" s="11"/>
      <c r="G1429" s="11"/>
      <c r="L1429" s="11"/>
      <c r="M1429" s="11"/>
      <c r="N1429" s="11"/>
      <c r="O1429" s="11"/>
      <c r="P1429" s="11"/>
      <c r="Q1429" s="11"/>
      <c r="R1429" s="11"/>
      <c r="S1429" s="11"/>
      <c r="T1429" s="11"/>
      <c r="U1429" s="11"/>
    </row>
    <row r="1430" spans="2:21">
      <c r="B1430" s="10"/>
      <c r="C1430" s="10"/>
      <c r="D1430" s="46"/>
      <c r="E1430" s="11"/>
      <c r="F1430" s="11"/>
      <c r="G1430" s="11"/>
      <c r="L1430" s="11"/>
      <c r="M1430" s="11"/>
      <c r="N1430" s="11"/>
      <c r="O1430" s="11"/>
      <c r="P1430" s="11"/>
      <c r="Q1430" s="11"/>
      <c r="R1430" s="11"/>
      <c r="S1430" s="11"/>
      <c r="T1430" s="11"/>
      <c r="U1430" s="11"/>
    </row>
    <row r="1431" spans="2:21">
      <c r="B1431" s="10"/>
      <c r="C1431" s="10"/>
      <c r="D1431" s="46"/>
      <c r="E1431" s="11"/>
      <c r="F1431" s="11"/>
      <c r="G1431" s="11"/>
      <c r="L1431" s="11"/>
      <c r="M1431" s="11"/>
      <c r="N1431" s="11"/>
      <c r="O1431" s="11"/>
      <c r="P1431" s="11"/>
      <c r="Q1431" s="11"/>
      <c r="R1431" s="11"/>
      <c r="S1431" s="11"/>
      <c r="T1431" s="11"/>
      <c r="U1431" s="11"/>
    </row>
    <row r="1432" spans="2:21">
      <c r="B1432" s="10"/>
      <c r="C1432" s="10"/>
      <c r="D1432" s="46"/>
      <c r="E1432" s="11"/>
      <c r="F1432" s="11"/>
      <c r="G1432" s="11"/>
      <c r="L1432" s="11"/>
      <c r="M1432" s="11"/>
      <c r="N1432" s="11"/>
      <c r="O1432" s="11"/>
      <c r="P1432" s="11"/>
      <c r="Q1432" s="11"/>
      <c r="R1432" s="11"/>
      <c r="S1432" s="11"/>
      <c r="T1432" s="11"/>
      <c r="U1432" s="11"/>
    </row>
    <row r="1433" spans="2:21">
      <c r="B1433" s="10"/>
      <c r="C1433" s="10"/>
      <c r="D1433" s="46"/>
      <c r="E1433" s="11"/>
      <c r="F1433" s="11"/>
      <c r="G1433" s="11"/>
      <c r="L1433" s="11"/>
      <c r="M1433" s="11"/>
      <c r="N1433" s="11"/>
      <c r="O1433" s="11"/>
      <c r="P1433" s="11"/>
      <c r="Q1433" s="11"/>
      <c r="R1433" s="11"/>
      <c r="S1433" s="11"/>
      <c r="T1433" s="11"/>
      <c r="U1433" s="11"/>
    </row>
    <row r="1434" spans="2:21">
      <c r="B1434" s="10"/>
      <c r="C1434" s="10"/>
      <c r="D1434" s="46"/>
      <c r="E1434" s="11"/>
      <c r="F1434" s="11"/>
      <c r="G1434" s="11"/>
      <c r="L1434" s="11"/>
      <c r="M1434" s="11"/>
      <c r="N1434" s="11"/>
      <c r="O1434" s="11"/>
      <c r="P1434" s="11"/>
      <c r="Q1434" s="11"/>
      <c r="R1434" s="11"/>
      <c r="S1434" s="11"/>
      <c r="T1434" s="11"/>
      <c r="U1434" s="11"/>
    </row>
    <row r="1435" spans="2:21">
      <c r="B1435" s="10"/>
      <c r="C1435" s="25"/>
      <c r="D1435" s="52"/>
      <c r="E1435" s="11"/>
      <c r="F1435" s="11"/>
      <c r="G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11"/>
    </row>
    <row r="1436" spans="2:21">
      <c r="B1436" s="10"/>
      <c r="C1436" s="25"/>
      <c r="D1436" s="52"/>
      <c r="E1436" s="11"/>
      <c r="F1436" s="11"/>
      <c r="G1436" s="11"/>
      <c r="L1436" s="11"/>
      <c r="M1436" s="11"/>
      <c r="N1436" s="11"/>
      <c r="O1436" s="11"/>
      <c r="P1436" s="11"/>
      <c r="Q1436" s="11"/>
      <c r="R1436" s="11"/>
      <c r="S1436" s="11"/>
      <c r="T1436" s="11"/>
      <c r="U1436" s="11"/>
    </row>
    <row r="1437" spans="2:21">
      <c r="B1437" s="10"/>
      <c r="C1437" s="25"/>
      <c r="D1437" s="52"/>
      <c r="E1437" s="11"/>
      <c r="F1437" s="11"/>
      <c r="G1437" s="11"/>
      <c r="L1437" s="11"/>
      <c r="M1437" s="11"/>
      <c r="N1437" s="11"/>
      <c r="O1437" s="11"/>
      <c r="P1437" s="11"/>
      <c r="Q1437" s="11"/>
      <c r="R1437" s="11"/>
      <c r="S1437" s="11"/>
      <c r="T1437" s="11"/>
      <c r="U1437" s="11"/>
    </row>
    <row r="1438" spans="2:21">
      <c r="B1438" s="10"/>
      <c r="C1438" s="25"/>
      <c r="D1438" s="52"/>
      <c r="E1438" s="11"/>
      <c r="F1438" s="11"/>
      <c r="G1438" s="11"/>
      <c r="L1438" s="11"/>
      <c r="M1438" s="11"/>
      <c r="N1438" s="11"/>
      <c r="O1438" s="11"/>
      <c r="P1438" s="11"/>
      <c r="Q1438" s="11"/>
      <c r="R1438" s="11"/>
      <c r="S1438" s="11"/>
      <c r="T1438" s="11"/>
      <c r="U1438" s="11"/>
    </row>
    <row r="1439" spans="2:21">
      <c r="B1439" s="10"/>
      <c r="C1439" s="25"/>
      <c r="D1439" s="52"/>
      <c r="E1439" s="11"/>
      <c r="F1439" s="11"/>
      <c r="G1439" s="11"/>
      <c r="L1439" s="11"/>
      <c r="M1439" s="11"/>
      <c r="N1439" s="11"/>
      <c r="O1439" s="11"/>
      <c r="P1439" s="11"/>
      <c r="Q1439" s="11"/>
      <c r="R1439" s="11"/>
      <c r="S1439" s="11"/>
      <c r="T1439" s="11"/>
      <c r="U1439" s="11"/>
    </row>
    <row r="1440" spans="2:21">
      <c r="B1440" s="10"/>
      <c r="C1440" s="25"/>
      <c r="D1440" s="52"/>
      <c r="E1440" s="11"/>
      <c r="F1440" s="11"/>
      <c r="G1440" s="11"/>
      <c r="L1440" s="11"/>
      <c r="M1440" s="11"/>
      <c r="N1440" s="11"/>
      <c r="O1440" s="11"/>
      <c r="P1440" s="11"/>
      <c r="Q1440" s="11"/>
      <c r="R1440" s="11"/>
      <c r="S1440" s="11"/>
      <c r="T1440" s="11"/>
      <c r="U1440" s="11"/>
    </row>
    <row r="1441" spans="2:21">
      <c r="B1441" s="10"/>
      <c r="C1441" s="10"/>
      <c r="D1441" s="46"/>
      <c r="E1441" s="11"/>
      <c r="F1441" s="11"/>
      <c r="G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</row>
    <row r="1442" spans="2:21">
      <c r="B1442" s="10"/>
      <c r="C1442" s="10"/>
      <c r="D1442" s="46"/>
      <c r="E1442" s="11"/>
      <c r="F1442" s="11"/>
      <c r="G1442" s="11"/>
      <c r="L1442" s="11"/>
      <c r="M1442" s="11"/>
      <c r="N1442" s="11"/>
      <c r="O1442" s="11"/>
      <c r="P1442" s="11"/>
      <c r="Q1442" s="11"/>
      <c r="R1442" s="11"/>
      <c r="S1442" s="11"/>
      <c r="T1442" s="11"/>
      <c r="U1442" s="11"/>
    </row>
    <row r="1443" spans="2:21">
      <c r="B1443" s="10"/>
      <c r="C1443" s="10"/>
      <c r="D1443" s="46"/>
      <c r="E1443" s="11"/>
      <c r="F1443" s="11"/>
      <c r="G1443" s="11"/>
      <c r="L1443" s="11"/>
      <c r="M1443" s="11"/>
      <c r="N1443" s="11"/>
      <c r="O1443" s="11"/>
      <c r="P1443" s="11"/>
      <c r="Q1443" s="11"/>
      <c r="R1443" s="11"/>
      <c r="S1443" s="11"/>
      <c r="T1443" s="11"/>
      <c r="U1443" s="11"/>
    </row>
    <row r="1444" spans="2:21">
      <c r="B1444" s="10"/>
      <c r="C1444" s="10"/>
      <c r="D1444" s="46"/>
      <c r="E1444" s="11"/>
      <c r="F1444" s="11"/>
      <c r="G1444" s="11"/>
      <c r="L1444" s="11"/>
      <c r="M1444" s="11"/>
      <c r="N1444" s="11"/>
      <c r="O1444" s="11"/>
      <c r="P1444" s="11"/>
      <c r="Q1444" s="11"/>
      <c r="R1444" s="11"/>
      <c r="S1444" s="11"/>
      <c r="T1444" s="11"/>
      <c r="U1444" s="11"/>
    </row>
    <row r="1445" spans="2:21">
      <c r="B1445" s="10"/>
      <c r="C1445" s="10"/>
      <c r="D1445" s="46"/>
      <c r="E1445" s="11"/>
      <c r="F1445" s="11"/>
      <c r="G1445" s="11"/>
      <c r="L1445" s="11"/>
      <c r="M1445" s="11"/>
      <c r="N1445" s="11"/>
      <c r="O1445" s="11"/>
      <c r="P1445" s="11"/>
      <c r="Q1445" s="11"/>
      <c r="R1445" s="11"/>
      <c r="S1445" s="11"/>
      <c r="T1445" s="11"/>
      <c r="U1445" s="11"/>
    </row>
    <row r="1446" spans="2:21">
      <c r="B1446" s="10"/>
      <c r="C1446" s="10"/>
      <c r="D1446" s="46"/>
      <c r="E1446" s="11"/>
      <c r="F1446" s="11"/>
      <c r="G1446" s="11"/>
      <c r="L1446" s="11"/>
      <c r="M1446" s="11"/>
      <c r="N1446" s="11"/>
      <c r="O1446" s="11"/>
      <c r="P1446" s="11"/>
      <c r="Q1446" s="11"/>
      <c r="R1446" s="11"/>
      <c r="S1446" s="11"/>
      <c r="T1446" s="11"/>
      <c r="U1446" s="11"/>
    </row>
    <row r="1447" spans="2:21">
      <c r="B1447" s="10"/>
      <c r="C1447" s="10"/>
      <c r="D1447" s="46"/>
      <c r="E1447" s="11"/>
      <c r="F1447" s="11"/>
      <c r="G1447" s="11"/>
      <c r="L1447" s="11"/>
      <c r="M1447" s="11"/>
      <c r="N1447" s="11"/>
      <c r="O1447" s="11"/>
      <c r="P1447" s="11"/>
      <c r="Q1447" s="11"/>
      <c r="R1447" s="11"/>
      <c r="S1447" s="11"/>
      <c r="T1447" s="11"/>
      <c r="U1447" s="11"/>
    </row>
    <row r="1448" spans="2:21">
      <c r="B1448" s="10"/>
      <c r="C1448" s="10"/>
      <c r="D1448" s="46"/>
      <c r="E1448" s="11"/>
      <c r="F1448" s="11"/>
      <c r="G1448" s="11"/>
      <c r="L1448" s="11"/>
      <c r="M1448" s="11"/>
      <c r="N1448" s="11"/>
      <c r="O1448" s="11"/>
      <c r="P1448" s="11"/>
      <c r="Q1448" s="11"/>
      <c r="R1448" s="11"/>
      <c r="S1448" s="11"/>
      <c r="T1448" s="11"/>
      <c r="U1448" s="11"/>
    </row>
    <row r="1449" spans="2:21">
      <c r="B1449" s="10"/>
      <c r="C1449" s="10"/>
      <c r="D1449" s="46"/>
      <c r="E1449" s="11"/>
      <c r="F1449" s="11"/>
      <c r="G1449" s="11"/>
      <c r="L1449" s="11"/>
      <c r="M1449" s="11"/>
      <c r="N1449" s="11"/>
      <c r="O1449" s="11"/>
      <c r="P1449" s="11"/>
      <c r="Q1449" s="11"/>
      <c r="R1449" s="11"/>
      <c r="S1449" s="11"/>
      <c r="T1449" s="11"/>
      <c r="U1449" s="11"/>
    </row>
    <row r="1450" spans="2:21">
      <c r="B1450" s="10"/>
      <c r="C1450" s="10"/>
      <c r="D1450" s="46"/>
      <c r="E1450" s="11"/>
      <c r="F1450" s="11"/>
      <c r="G1450" s="11"/>
      <c r="L1450" s="11"/>
      <c r="M1450" s="11"/>
      <c r="N1450" s="11"/>
      <c r="O1450" s="11"/>
      <c r="P1450" s="11"/>
      <c r="Q1450" s="11"/>
      <c r="R1450" s="11"/>
      <c r="S1450" s="11"/>
      <c r="T1450" s="11"/>
      <c r="U1450" s="11"/>
    </row>
    <row r="1451" spans="2:21">
      <c r="B1451" s="10"/>
      <c r="C1451" s="10"/>
      <c r="D1451" s="46"/>
      <c r="E1451" s="11"/>
      <c r="F1451" s="11"/>
      <c r="G1451" s="11"/>
      <c r="L1451" s="11"/>
      <c r="M1451" s="11"/>
      <c r="N1451" s="11"/>
      <c r="O1451" s="11"/>
      <c r="P1451" s="11"/>
      <c r="Q1451" s="11"/>
      <c r="R1451" s="11"/>
      <c r="S1451" s="11"/>
      <c r="T1451" s="11"/>
      <c r="U1451" s="11"/>
    </row>
    <row r="1452" spans="2:21">
      <c r="B1452" s="10"/>
      <c r="C1452" s="10"/>
      <c r="D1452" s="46"/>
      <c r="E1452" s="11"/>
      <c r="F1452" s="11"/>
      <c r="G1452" s="11"/>
      <c r="L1452" s="11"/>
      <c r="M1452" s="11"/>
      <c r="N1452" s="11"/>
      <c r="O1452" s="11"/>
      <c r="P1452" s="11"/>
      <c r="Q1452" s="11"/>
      <c r="R1452" s="11"/>
      <c r="S1452" s="11"/>
      <c r="T1452" s="11"/>
      <c r="U1452" s="11"/>
    </row>
    <row r="1453" spans="2:21">
      <c r="B1453" s="10"/>
      <c r="C1453" s="10"/>
      <c r="D1453" s="46"/>
      <c r="E1453" s="11"/>
      <c r="F1453" s="11"/>
      <c r="G1453" s="11"/>
      <c r="L1453" s="11"/>
      <c r="M1453" s="11"/>
      <c r="N1453" s="11"/>
      <c r="O1453" s="11"/>
      <c r="P1453" s="11"/>
      <c r="Q1453" s="11"/>
      <c r="R1453" s="11"/>
      <c r="S1453" s="11"/>
      <c r="T1453" s="11"/>
      <c r="U1453" s="11"/>
    </row>
    <row r="1454" spans="2:21">
      <c r="B1454" s="10"/>
      <c r="C1454" s="10"/>
      <c r="D1454" s="46"/>
      <c r="E1454" s="11"/>
      <c r="F1454" s="11"/>
      <c r="G1454" s="11"/>
      <c r="L1454" s="11"/>
      <c r="M1454" s="11"/>
      <c r="N1454" s="11"/>
      <c r="O1454" s="11"/>
      <c r="P1454" s="11"/>
      <c r="Q1454" s="11"/>
      <c r="R1454" s="11"/>
      <c r="S1454" s="11"/>
      <c r="T1454" s="11"/>
      <c r="U1454" s="11"/>
    </row>
    <row r="1455" spans="2:21">
      <c r="B1455" s="10"/>
      <c r="C1455" s="10"/>
      <c r="D1455" s="46"/>
      <c r="E1455" s="11"/>
      <c r="F1455" s="11"/>
      <c r="G1455" s="11"/>
      <c r="L1455" s="11"/>
      <c r="M1455" s="11"/>
      <c r="N1455" s="11"/>
      <c r="O1455" s="11"/>
      <c r="P1455" s="11"/>
      <c r="Q1455" s="11"/>
      <c r="R1455" s="11"/>
      <c r="S1455" s="11"/>
      <c r="T1455" s="11"/>
      <c r="U1455" s="11"/>
    </row>
    <row r="1456" spans="2:21">
      <c r="B1456" s="10"/>
      <c r="C1456" s="10"/>
      <c r="D1456" s="46"/>
      <c r="E1456" s="11"/>
      <c r="F1456" s="11"/>
      <c r="G1456" s="11"/>
      <c r="L1456" s="11"/>
      <c r="M1456" s="11"/>
      <c r="N1456" s="11"/>
      <c r="O1456" s="11"/>
      <c r="P1456" s="11"/>
      <c r="Q1456" s="11"/>
      <c r="R1456" s="11"/>
      <c r="S1456" s="11"/>
      <c r="T1456" s="11"/>
      <c r="U1456" s="11"/>
    </row>
    <row r="1457" spans="2:21">
      <c r="B1457" s="10"/>
      <c r="C1457" s="10"/>
      <c r="D1457" s="46"/>
      <c r="E1457" s="11"/>
      <c r="F1457" s="11"/>
      <c r="G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11"/>
    </row>
    <row r="1458" spans="2:21">
      <c r="B1458" s="10"/>
      <c r="C1458" s="10"/>
      <c r="D1458" s="46"/>
      <c r="E1458" s="11"/>
      <c r="F1458" s="11"/>
      <c r="G1458" s="11"/>
      <c r="L1458" s="11"/>
      <c r="M1458" s="11"/>
      <c r="N1458" s="11"/>
      <c r="O1458" s="11"/>
      <c r="P1458" s="11"/>
      <c r="Q1458" s="11"/>
      <c r="R1458" s="11"/>
      <c r="S1458" s="11"/>
      <c r="T1458" s="11"/>
      <c r="U1458" s="11"/>
    </row>
    <row r="1459" spans="2:21">
      <c r="B1459" s="10"/>
      <c r="C1459" s="10"/>
      <c r="D1459" s="46"/>
      <c r="E1459" s="11"/>
      <c r="F1459" s="11"/>
      <c r="G1459" s="11"/>
      <c r="L1459" s="11"/>
      <c r="M1459" s="11"/>
      <c r="N1459" s="11"/>
      <c r="O1459" s="11"/>
      <c r="P1459" s="11"/>
      <c r="Q1459" s="11"/>
      <c r="R1459" s="11"/>
      <c r="S1459" s="11"/>
      <c r="T1459" s="11"/>
      <c r="U1459" s="11"/>
    </row>
    <row r="1460" spans="2:21">
      <c r="B1460" s="10"/>
      <c r="C1460" s="10"/>
      <c r="D1460" s="46"/>
      <c r="E1460" s="11"/>
      <c r="F1460" s="11"/>
      <c r="G1460" s="11"/>
      <c r="L1460" s="11"/>
      <c r="M1460" s="11"/>
      <c r="N1460" s="11"/>
      <c r="O1460" s="11"/>
      <c r="P1460" s="11"/>
      <c r="Q1460" s="11"/>
      <c r="R1460" s="11"/>
      <c r="S1460" s="11"/>
      <c r="T1460" s="11"/>
      <c r="U1460" s="11"/>
    </row>
    <row r="1461" spans="2:21">
      <c r="B1461" s="10"/>
      <c r="C1461" s="10"/>
      <c r="D1461" s="46"/>
      <c r="E1461" s="11"/>
      <c r="F1461" s="11"/>
      <c r="G1461" s="11"/>
      <c r="L1461" s="11"/>
      <c r="M1461" s="11"/>
      <c r="N1461" s="11"/>
      <c r="O1461" s="11"/>
      <c r="P1461" s="11"/>
      <c r="Q1461" s="11"/>
      <c r="R1461" s="11"/>
      <c r="S1461" s="11"/>
      <c r="T1461" s="11"/>
      <c r="U1461" s="11"/>
    </row>
    <row r="1462" spans="2:21">
      <c r="B1462" s="10"/>
      <c r="C1462" s="10"/>
      <c r="D1462" s="46"/>
      <c r="E1462" s="11"/>
      <c r="F1462" s="11"/>
      <c r="G1462" s="11"/>
      <c r="L1462" s="11"/>
      <c r="M1462" s="11"/>
      <c r="N1462" s="11"/>
      <c r="O1462" s="11"/>
      <c r="P1462" s="11"/>
      <c r="Q1462" s="11"/>
      <c r="R1462" s="11"/>
      <c r="S1462" s="11"/>
      <c r="T1462" s="11"/>
      <c r="U1462" s="11"/>
    </row>
    <row r="1463" spans="2:21">
      <c r="B1463" s="10"/>
      <c r="C1463" s="10"/>
      <c r="D1463" s="46"/>
      <c r="E1463" s="11"/>
      <c r="F1463" s="11"/>
      <c r="G1463" s="11"/>
      <c r="L1463" s="11"/>
      <c r="M1463" s="11"/>
      <c r="N1463" s="11"/>
      <c r="O1463" s="11"/>
      <c r="P1463" s="11"/>
      <c r="Q1463" s="11"/>
      <c r="R1463" s="11"/>
      <c r="S1463" s="11"/>
      <c r="T1463" s="11"/>
      <c r="U1463" s="11"/>
    </row>
    <row r="1464" spans="2:21">
      <c r="B1464" s="10"/>
      <c r="C1464" s="10"/>
      <c r="D1464" s="46"/>
      <c r="E1464" s="11"/>
      <c r="F1464" s="11"/>
      <c r="G1464" s="11"/>
      <c r="L1464" s="11"/>
      <c r="M1464" s="11"/>
      <c r="N1464" s="11"/>
      <c r="O1464" s="11"/>
      <c r="P1464" s="11"/>
      <c r="Q1464" s="11"/>
      <c r="R1464" s="11"/>
      <c r="S1464" s="11"/>
      <c r="T1464" s="11"/>
      <c r="U1464" s="11"/>
    </row>
    <row r="1465" spans="2:21">
      <c r="B1465" s="10"/>
      <c r="C1465" s="10"/>
      <c r="D1465" s="46"/>
      <c r="E1465" s="11"/>
      <c r="F1465" s="11"/>
      <c r="G1465" s="11"/>
      <c r="L1465" s="11"/>
      <c r="M1465" s="11"/>
      <c r="N1465" s="11"/>
      <c r="O1465" s="11"/>
      <c r="P1465" s="11"/>
      <c r="Q1465" s="11"/>
      <c r="R1465" s="11"/>
      <c r="S1465" s="11"/>
      <c r="T1465" s="11"/>
      <c r="U1465" s="11"/>
    </row>
    <row r="1466" spans="2:21">
      <c r="B1466" s="10"/>
      <c r="C1466" s="10"/>
      <c r="D1466" s="46"/>
      <c r="E1466" s="26"/>
      <c r="F1466" s="26"/>
      <c r="G1466" s="26"/>
      <c r="L1466" s="26"/>
      <c r="M1466" s="26"/>
      <c r="N1466" s="26"/>
      <c r="O1466" s="26"/>
      <c r="P1466" s="26"/>
      <c r="Q1466" s="26"/>
      <c r="R1466" s="26"/>
      <c r="S1466" s="26"/>
      <c r="T1466" s="26"/>
      <c r="U1466" s="26"/>
    </row>
    <row r="1467" spans="2:21">
      <c r="B1467" s="10"/>
      <c r="C1467" s="10"/>
      <c r="D1467" s="46"/>
      <c r="E1467" s="26"/>
      <c r="F1467" s="26"/>
      <c r="G1467" s="26"/>
      <c r="L1467" s="26"/>
      <c r="M1467" s="26"/>
      <c r="N1467" s="26"/>
      <c r="O1467" s="26"/>
      <c r="P1467" s="26"/>
      <c r="Q1467" s="26"/>
      <c r="R1467" s="26"/>
      <c r="S1467" s="26"/>
      <c r="T1467" s="26"/>
      <c r="U1467" s="26"/>
    </row>
    <row r="1468" spans="2:21">
      <c r="B1468" s="10"/>
      <c r="C1468" s="10"/>
      <c r="D1468" s="46"/>
      <c r="E1468" s="11"/>
      <c r="F1468" s="11"/>
      <c r="G1468" s="11"/>
      <c r="L1468" s="11"/>
      <c r="M1468" s="11"/>
      <c r="N1468" s="11"/>
      <c r="O1468" s="11"/>
      <c r="P1468" s="11"/>
      <c r="Q1468" s="11"/>
      <c r="R1468" s="11"/>
      <c r="S1468" s="11"/>
      <c r="T1468" s="11"/>
      <c r="U1468" s="11"/>
    </row>
    <row r="1469" spans="2:21">
      <c r="B1469" s="10"/>
      <c r="C1469" s="25"/>
      <c r="D1469" s="52"/>
      <c r="E1469" s="11"/>
      <c r="F1469" s="11"/>
      <c r="G1469" s="11"/>
      <c r="L1469" s="11"/>
      <c r="M1469" s="11"/>
      <c r="N1469" s="11"/>
      <c r="O1469" s="11"/>
      <c r="P1469" s="11"/>
      <c r="Q1469" s="11"/>
      <c r="R1469" s="11"/>
      <c r="S1469" s="11"/>
      <c r="T1469" s="11"/>
      <c r="U1469" s="11"/>
    </row>
    <row r="1470" spans="2:21">
      <c r="B1470" s="10"/>
      <c r="C1470" s="10"/>
      <c r="D1470" s="46"/>
      <c r="E1470" s="11"/>
      <c r="F1470" s="11"/>
      <c r="G1470" s="11"/>
      <c r="L1470" s="11"/>
      <c r="M1470" s="11"/>
      <c r="N1470" s="11"/>
      <c r="O1470" s="11"/>
      <c r="P1470" s="11"/>
      <c r="Q1470" s="11"/>
      <c r="R1470" s="11"/>
      <c r="S1470" s="11"/>
      <c r="T1470" s="11"/>
      <c r="U1470" s="11"/>
    </row>
    <row r="1471" spans="2:21">
      <c r="B1471" s="10"/>
      <c r="C1471" s="10"/>
      <c r="D1471" s="46"/>
      <c r="E1471" s="11"/>
      <c r="F1471" s="11"/>
      <c r="G1471" s="11"/>
      <c r="L1471" s="11"/>
      <c r="M1471" s="11"/>
      <c r="N1471" s="11"/>
      <c r="O1471" s="11"/>
      <c r="P1471" s="11"/>
      <c r="Q1471" s="11"/>
      <c r="R1471" s="11"/>
      <c r="S1471" s="11"/>
      <c r="T1471" s="11"/>
      <c r="U1471" s="11"/>
    </row>
    <row r="1472" spans="2:21">
      <c r="B1472" s="10"/>
      <c r="C1472" s="10"/>
      <c r="D1472" s="46"/>
      <c r="E1472" s="11"/>
      <c r="F1472" s="11"/>
      <c r="G1472" s="11"/>
      <c r="L1472" s="11"/>
      <c r="M1472" s="11"/>
      <c r="N1472" s="11"/>
      <c r="O1472" s="11"/>
      <c r="P1472" s="11"/>
      <c r="Q1472" s="11"/>
      <c r="R1472" s="11"/>
      <c r="S1472" s="11"/>
      <c r="T1472" s="11"/>
      <c r="U1472" s="11"/>
    </row>
    <row r="1473" spans="2:21">
      <c r="B1473" s="10"/>
      <c r="C1473" s="10"/>
      <c r="D1473" s="46"/>
      <c r="E1473" s="11"/>
      <c r="F1473" s="11"/>
      <c r="G1473" s="11"/>
      <c r="L1473" s="11"/>
      <c r="M1473" s="11"/>
      <c r="N1473" s="11"/>
      <c r="O1473" s="11"/>
      <c r="P1473" s="11"/>
      <c r="Q1473" s="11"/>
      <c r="R1473" s="11"/>
      <c r="S1473" s="11"/>
      <c r="T1473" s="11"/>
      <c r="U1473" s="11"/>
    </row>
    <row r="1474" spans="2:21">
      <c r="B1474" s="13"/>
      <c r="C1474" s="13"/>
      <c r="D1474" s="47"/>
      <c r="E1474" s="12"/>
      <c r="F1474" s="12"/>
      <c r="G1474" s="12"/>
      <c r="L1474" s="12"/>
      <c r="M1474" s="12"/>
      <c r="N1474" s="12"/>
      <c r="O1474" s="12"/>
      <c r="P1474" s="12"/>
      <c r="Q1474" s="12"/>
      <c r="R1474" s="12"/>
      <c r="S1474" s="12"/>
      <c r="T1474" s="12"/>
      <c r="U1474" s="12"/>
    </row>
    <row r="1475" spans="2:21">
      <c r="B1475" s="13"/>
      <c r="C1475" s="13"/>
      <c r="D1475" s="47"/>
      <c r="E1475" s="12"/>
      <c r="F1475" s="12"/>
      <c r="G1475" s="12"/>
      <c r="L1475" s="12"/>
      <c r="M1475" s="12"/>
      <c r="N1475" s="12"/>
      <c r="O1475" s="12"/>
      <c r="P1475" s="12"/>
      <c r="Q1475" s="12"/>
      <c r="R1475" s="12"/>
      <c r="S1475" s="12"/>
      <c r="T1475" s="12"/>
      <c r="U1475" s="12"/>
    </row>
    <row r="1476" spans="2:21">
      <c r="B1476" s="13"/>
      <c r="C1476" s="13"/>
      <c r="D1476" s="47"/>
      <c r="E1476" s="12"/>
      <c r="F1476" s="12"/>
      <c r="G1476" s="12"/>
      <c r="L1476" s="12"/>
      <c r="M1476" s="12"/>
      <c r="N1476" s="12"/>
      <c r="O1476" s="12"/>
      <c r="P1476" s="12"/>
      <c r="Q1476" s="12"/>
      <c r="R1476" s="12"/>
      <c r="S1476" s="12"/>
      <c r="T1476" s="12"/>
      <c r="U1476" s="12"/>
    </row>
    <row r="1477" spans="2:21">
      <c r="B1477" s="13"/>
      <c r="C1477" s="13"/>
      <c r="D1477" s="47"/>
      <c r="E1477" s="12"/>
      <c r="F1477" s="12"/>
      <c r="G1477" s="12"/>
      <c r="L1477" s="12"/>
      <c r="M1477" s="12"/>
      <c r="N1477" s="12"/>
      <c r="O1477" s="12"/>
      <c r="P1477" s="12"/>
      <c r="Q1477" s="12"/>
      <c r="R1477" s="12"/>
      <c r="S1477" s="12"/>
      <c r="T1477" s="12"/>
      <c r="U1477" s="12"/>
    </row>
    <row r="1478" spans="2:21">
      <c r="B1478" s="13"/>
      <c r="C1478" s="13"/>
      <c r="D1478" s="47"/>
      <c r="E1478" s="12"/>
      <c r="F1478" s="12"/>
      <c r="G1478" s="12"/>
      <c r="L1478" s="12"/>
      <c r="M1478" s="12"/>
      <c r="N1478" s="12"/>
      <c r="O1478" s="12"/>
      <c r="P1478" s="12"/>
      <c r="Q1478" s="12"/>
      <c r="R1478" s="12"/>
      <c r="S1478" s="12"/>
      <c r="T1478" s="12"/>
      <c r="U1478" s="12"/>
    </row>
    <row r="1479" spans="2:21">
      <c r="B1479" s="13"/>
      <c r="C1479" s="13"/>
      <c r="D1479" s="47"/>
      <c r="E1479" s="12"/>
      <c r="F1479" s="12"/>
      <c r="G1479" s="12"/>
      <c r="L1479" s="12"/>
      <c r="M1479" s="12"/>
      <c r="N1479" s="12"/>
      <c r="O1479" s="12"/>
      <c r="P1479" s="12"/>
      <c r="Q1479" s="12"/>
      <c r="R1479" s="12"/>
      <c r="S1479" s="12"/>
      <c r="T1479" s="12"/>
      <c r="U1479" s="12"/>
    </row>
    <row r="1480" spans="2:21">
      <c r="B1480" s="13"/>
      <c r="C1480" s="13"/>
      <c r="D1480" s="47"/>
      <c r="E1480" s="12"/>
      <c r="F1480" s="12"/>
      <c r="G1480" s="12"/>
      <c r="L1480" s="12"/>
      <c r="M1480" s="12"/>
      <c r="N1480" s="12"/>
      <c r="O1480" s="12"/>
      <c r="P1480" s="12"/>
      <c r="Q1480" s="12"/>
      <c r="R1480" s="12"/>
      <c r="S1480" s="12"/>
      <c r="T1480" s="12"/>
      <c r="U1480" s="12"/>
    </row>
    <row r="1481" spans="2:21">
      <c r="B1481" s="13"/>
      <c r="C1481" s="13"/>
      <c r="D1481" s="47"/>
      <c r="E1481" s="12"/>
      <c r="F1481" s="12"/>
      <c r="G1481" s="12"/>
      <c r="L1481" s="12"/>
      <c r="M1481" s="12"/>
      <c r="N1481" s="12"/>
      <c r="O1481" s="12"/>
      <c r="P1481" s="12"/>
      <c r="Q1481" s="12"/>
      <c r="R1481" s="12"/>
      <c r="S1481" s="12"/>
      <c r="T1481" s="12"/>
      <c r="U1481" s="12"/>
    </row>
    <row r="1482" spans="2:21">
      <c r="B1482" s="13"/>
      <c r="C1482" s="13"/>
      <c r="D1482" s="47"/>
      <c r="E1482" s="12"/>
      <c r="F1482" s="12"/>
      <c r="G1482" s="12"/>
      <c r="L1482" s="12"/>
      <c r="M1482" s="12"/>
      <c r="N1482" s="12"/>
      <c r="O1482" s="12"/>
      <c r="P1482" s="12"/>
      <c r="Q1482" s="12"/>
      <c r="R1482" s="12"/>
      <c r="S1482" s="12"/>
      <c r="T1482" s="12"/>
      <c r="U1482" s="12"/>
    </row>
    <row r="1483" spans="2:21">
      <c r="B1483" s="13"/>
      <c r="C1483" s="13"/>
      <c r="D1483" s="47"/>
      <c r="E1483" s="12"/>
      <c r="F1483" s="12"/>
      <c r="G1483" s="12"/>
      <c r="L1483" s="12"/>
      <c r="M1483" s="12"/>
      <c r="N1483" s="12"/>
      <c r="O1483" s="12"/>
      <c r="P1483" s="12"/>
      <c r="Q1483" s="12"/>
      <c r="R1483" s="12"/>
      <c r="S1483" s="12"/>
      <c r="T1483" s="12"/>
      <c r="U1483" s="12"/>
    </row>
    <row r="1484" spans="2:21">
      <c r="B1484" s="13"/>
      <c r="C1484" s="13"/>
      <c r="D1484" s="47"/>
      <c r="E1484" s="12"/>
      <c r="F1484" s="12"/>
      <c r="G1484" s="12"/>
      <c r="L1484" s="12"/>
      <c r="M1484" s="12"/>
      <c r="N1484" s="12"/>
      <c r="O1484" s="12"/>
      <c r="P1484" s="12"/>
      <c r="Q1484" s="12"/>
      <c r="R1484" s="12"/>
      <c r="S1484" s="12"/>
      <c r="T1484" s="12"/>
      <c r="U1484" s="12"/>
    </row>
    <row r="1485" spans="2:21">
      <c r="B1485" s="13"/>
      <c r="C1485" s="13"/>
      <c r="D1485" s="47"/>
      <c r="E1485" s="12"/>
      <c r="F1485" s="12"/>
      <c r="G1485" s="12"/>
      <c r="L1485" s="12"/>
      <c r="M1485" s="12"/>
      <c r="N1485" s="12"/>
      <c r="O1485" s="12"/>
      <c r="P1485" s="12"/>
      <c r="Q1485" s="12"/>
      <c r="R1485" s="12"/>
      <c r="S1485" s="12"/>
      <c r="T1485" s="12"/>
      <c r="U1485" s="12"/>
    </row>
    <row r="1486" spans="2:21">
      <c r="B1486" s="13"/>
      <c r="C1486" s="13"/>
      <c r="D1486" s="47"/>
      <c r="E1486" s="12"/>
      <c r="F1486" s="12"/>
      <c r="G1486" s="12"/>
      <c r="L1486" s="12"/>
      <c r="M1486" s="12"/>
      <c r="N1486" s="12"/>
      <c r="O1486" s="12"/>
      <c r="P1486" s="12"/>
      <c r="Q1486" s="12"/>
      <c r="R1486" s="12"/>
      <c r="S1486" s="12"/>
      <c r="T1486" s="12"/>
      <c r="U1486" s="12"/>
    </row>
    <row r="1487" spans="2:21">
      <c r="B1487" s="13"/>
      <c r="C1487" s="13"/>
      <c r="D1487" s="47"/>
      <c r="E1487" s="12"/>
      <c r="F1487" s="12"/>
      <c r="G1487" s="12"/>
      <c r="L1487" s="12"/>
      <c r="M1487" s="12"/>
      <c r="N1487" s="12"/>
      <c r="O1487" s="12"/>
      <c r="P1487" s="12"/>
      <c r="Q1487" s="12"/>
      <c r="R1487" s="12"/>
      <c r="S1487" s="12"/>
      <c r="T1487" s="12"/>
      <c r="U1487" s="12"/>
    </row>
    <row r="1488" spans="2:21">
      <c r="B1488" s="13"/>
      <c r="C1488" s="13"/>
      <c r="D1488" s="47"/>
      <c r="E1488" s="12"/>
      <c r="F1488" s="12"/>
      <c r="G1488" s="12"/>
      <c r="L1488" s="12"/>
      <c r="M1488" s="12"/>
      <c r="N1488" s="12"/>
      <c r="O1488" s="12"/>
      <c r="P1488" s="12"/>
      <c r="Q1488" s="12"/>
      <c r="R1488" s="12"/>
      <c r="S1488" s="12"/>
      <c r="T1488" s="12"/>
      <c r="U1488" s="12"/>
    </row>
    <row r="1489" spans="2:21">
      <c r="B1489" s="13"/>
      <c r="C1489" s="13"/>
      <c r="D1489" s="47"/>
      <c r="E1489" s="12"/>
      <c r="F1489" s="12"/>
      <c r="G1489" s="12"/>
      <c r="L1489" s="12"/>
      <c r="M1489" s="12"/>
      <c r="N1489" s="12"/>
      <c r="O1489" s="12"/>
      <c r="P1489" s="12"/>
      <c r="Q1489" s="12"/>
      <c r="R1489" s="12"/>
      <c r="S1489" s="12"/>
      <c r="T1489" s="12"/>
      <c r="U1489" s="12"/>
    </row>
    <row r="1490" spans="2:21">
      <c r="B1490" s="13"/>
      <c r="C1490" s="13"/>
      <c r="D1490" s="47"/>
      <c r="E1490" s="12"/>
      <c r="F1490" s="12"/>
      <c r="G1490" s="12"/>
      <c r="L1490" s="12"/>
      <c r="M1490" s="12"/>
      <c r="N1490" s="12"/>
      <c r="O1490" s="12"/>
      <c r="P1490" s="12"/>
      <c r="Q1490" s="12"/>
      <c r="R1490" s="12"/>
      <c r="S1490" s="12"/>
      <c r="T1490" s="12"/>
      <c r="U1490" s="12"/>
    </row>
    <row r="1491" spans="2:21">
      <c r="B1491" s="13"/>
      <c r="C1491" s="13"/>
      <c r="D1491" s="47"/>
      <c r="E1491" s="12"/>
      <c r="F1491" s="12"/>
      <c r="G1491" s="12"/>
      <c r="L1491" s="12"/>
      <c r="M1491" s="12"/>
      <c r="N1491" s="12"/>
      <c r="O1491" s="12"/>
      <c r="P1491" s="12"/>
      <c r="Q1491" s="12"/>
      <c r="R1491" s="12"/>
      <c r="S1491" s="12"/>
      <c r="T1491" s="12"/>
      <c r="U1491" s="12"/>
    </row>
    <row r="1492" spans="2:21">
      <c r="B1492" s="13"/>
      <c r="C1492" s="13"/>
      <c r="D1492" s="47"/>
      <c r="E1492" s="12"/>
      <c r="F1492" s="12"/>
      <c r="G1492" s="12"/>
      <c r="L1492" s="12"/>
      <c r="M1492" s="12"/>
      <c r="N1492" s="12"/>
      <c r="O1492" s="12"/>
      <c r="P1492" s="12"/>
      <c r="Q1492" s="12"/>
      <c r="R1492" s="12"/>
      <c r="S1492" s="12"/>
      <c r="T1492" s="12"/>
      <c r="U1492" s="12"/>
    </row>
    <row r="1493" spans="2:21">
      <c r="B1493" s="13"/>
      <c r="C1493" s="13"/>
      <c r="D1493" s="47"/>
      <c r="E1493" s="12"/>
      <c r="F1493" s="12"/>
      <c r="G1493" s="12"/>
      <c r="L1493" s="12"/>
      <c r="M1493" s="12"/>
      <c r="N1493" s="12"/>
      <c r="O1493" s="12"/>
      <c r="P1493" s="12"/>
      <c r="Q1493" s="12"/>
      <c r="R1493" s="12"/>
      <c r="S1493" s="12"/>
      <c r="T1493" s="12"/>
      <c r="U1493" s="12"/>
    </row>
    <row r="1494" spans="2:21">
      <c r="B1494" s="13"/>
      <c r="C1494" s="13"/>
      <c r="D1494" s="47"/>
      <c r="E1494" s="12"/>
      <c r="F1494" s="12"/>
      <c r="G1494" s="12"/>
      <c r="L1494" s="12"/>
      <c r="M1494" s="12"/>
      <c r="N1494" s="12"/>
      <c r="O1494" s="12"/>
      <c r="P1494" s="12"/>
      <c r="Q1494" s="12"/>
      <c r="R1494" s="12"/>
      <c r="S1494" s="12"/>
      <c r="T1494" s="12"/>
      <c r="U1494" s="12"/>
    </row>
    <row r="1495" spans="2:21">
      <c r="B1495" s="13"/>
      <c r="C1495" s="13"/>
      <c r="D1495" s="47"/>
      <c r="E1495" s="12"/>
      <c r="F1495" s="12"/>
      <c r="G1495" s="12"/>
      <c r="L1495" s="12"/>
      <c r="M1495" s="12"/>
      <c r="N1495" s="12"/>
      <c r="O1495" s="12"/>
      <c r="P1495" s="12"/>
      <c r="Q1495" s="12"/>
      <c r="R1495" s="12"/>
      <c r="S1495" s="12"/>
      <c r="T1495" s="12"/>
      <c r="U1495" s="12"/>
    </row>
    <row r="1496" spans="2:21">
      <c r="B1496" s="13"/>
      <c r="C1496" s="13"/>
      <c r="D1496" s="47"/>
      <c r="E1496" s="27"/>
      <c r="F1496" s="27"/>
      <c r="G1496" s="27"/>
      <c r="L1496" s="27"/>
      <c r="M1496" s="12"/>
      <c r="N1496" s="12"/>
      <c r="O1496" s="12"/>
      <c r="P1496" s="12"/>
      <c r="Q1496" s="12"/>
      <c r="R1496" s="12"/>
      <c r="S1496" s="12"/>
      <c r="T1496" s="12"/>
      <c r="U1496" s="27"/>
    </row>
    <row r="1497" spans="2:21">
      <c r="B1497" s="13"/>
      <c r="C1497" s="13"/>
      <c r="D1497" s="47"/>
      <c r="E1497" s="12"/>
      <c r="F1497" s="12"/>
      <c r="G1497" s="12"/>
      <c r="L1497" s="12"/>
      <c r="M1497" s="12"/>
      <c r="N1497" s="12"/>
      <c r="O1497" s="12"/>
      <c r="P1497" s="12"/>
      <c r="Q1497" s="12"/>
      <c r="R1497" s="12"/>
      <c r="S1497" s="12"/>
      <c r="T1497" s="12"/>
      <c r="U1497" s="12"/>
    </row>
    <row r="1498" spans="2:21">
      <c r="B1498" s="13"/>
      <c r="C1498" s="13"/>
      <c r="D1498" s="47"/>
      <c r="E1498" s="12"/>
      <c r="F1498" s="12"/>
      <c r="G1498" s="12"/>
      <c r="L1498" s="12"/>
      <c r="M1498" s="12"/>
      <c r="N1498" s="12"/>
      <c r="O1498" s="12"/>
      <c r="P1498" s="12"/>
      <c r="Q1498" s="12"/>
      <c r="R1498" s="12"/>
      <c r="S1498" s="12"/>
      <c r="T1498" s="12"/>
      <c r="U1498" s="12"/>
    </row>
    <row r="1499" spans="2:21">
      <c r="B1499" s="13"/>
      <c r="C1499" s="13"/>
      <c r="D1499" s="47"/>
      <c r="E1499" s="12"/>
      <c r="F1499" s="12"/>
      <c r="G1499" s="12"/>
      <c r="L1499" s="12"/>
      <c r="M1499" s="12"/>
      <c r="N1499" s="12"/>
      <c r="O1499" s="12"/>
      <c r="P1499" s="12"/>
      <c r="Q1499" s="12"/>
      <c r="R1499" s="12"/>
      <c r="S1499" s="12"/>
      <c r="T1499" s="12"/>
      <c r="U1499" s="12"/>
    </row>
    <row r="1500" spans="2:21">
      <c r="B1500" s="13"/>
      <c r="C1500" s="13"/>
      <c r="D1500" s="47"/>
      <c r="E1500" s="12"/>
      <c r="F1500" s="12"/>
      <c r="G1500" s="12"/>
      <c r="L1500" s="12"/>
      <c r="M1500" s="12"/>
      <c r="N1500" s="12"/>
      <c r="O1500" s="12"/>
      <c r="P1500" s="12"/>
      <c r="Q1500" s="12"/>
      <c r="R1500" s="12"/>
      <c r="S1500" s="12"/>
      <c r="T1500" s="12"/>
      <c r="U1500" s="12"/>
    </row>
    <row r="1501" spans="2:21">
      <c r="B1501" s="13"/>
      <c r="C1501" s="13"/>
      <c r="D1501" s="47"/>
      <c r="E1501" s="12"/>
      <c r="F1501" s="12"/>
      <c r="G1501" s="12"/>
      <c r="L1501" s="12"/>
      <c r="M1501" s="12"/>
      <c r="N1501" s="12"/>
      <c r="O1501" s="12"/>
      <c r="P1501" s="12"/>
      <c r="Q1501" s="12"/>
      <c r="R1501" s="12"/>
      <c r="S1501" s="12"/>
      <c r="T1501" s="12"/>
      <c r="U1501" s="12"/>
    </row>
    <row r="1502" spans="2:21">
      <c r="B1502" s="13"/>
      <c r="C1502" s="13"/>
      <c r="D1502" s="47"/>
      <c r="E1502" s="12"/>
      <c r="F1502" s="12"/>
      <c r="G1502" s="12"/>
      <c r="L1502" s="12"/>
      <c r="M1502" s="12"/>
      <c r="N1502" s="12"/>
      <c r="O1502" s="12"/>
      <c r="P1502" s="12"/>
      <c r="Q1502" s="12"/>
      <c r="R1502" s="12"/>
      <c r="S1502" s="12"/>
      <c r="T1502" s="12"/>
      <c r="U1502" s="12"/>
    </row>
    <row r="1503" spans="2:21">
      <c r="B1503" s="13"/>
      <c r="C1503" s="13"/>
      <c r="D1503" s="47"/>
      <c r="E1503" s="12"/>
      <c r="F1503" s="12"/>
      <c r="G1503" s="12"/>
      <c r="L1503" s="12"/>
      <c r="M1503" s="12"/>
      <c r="N1503" s="12"/>
      <c r="O1503" s="12"/>
      <c r="P1503" s="12"/>
      <c r="Q1503" s="12"/>
      <c r="R1503" s="12"/>
      <c r="S1503" s="12"/>
      <c r="T1503" s="12"/>
      <c r="U1503" s="12"/>
    </row>
    <row r="1504" spans="2:21">
      <c r="B1504" s="13"/>
      <c r="C1504" s="13"/>
      <c r="D1504" s="47"/>
      <c r="E1504" s="12"/>
      <c r="F1504" s="12"/>
      <c r="G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</row>
    <row r="1505" spans="2:21">
      <c r="B1505" s="13"/>
      <c r="C1505" s="13"/>
      <c r="D1505" s="47"/>
      <c r="E1505" s="12"/>
      <c r="F1505" s="12"/>
      <c r="G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</row>
    <row r="1506" spans="2:21">
      <c r="B1506" s="13"/>
      <c r="C1506" s="13"/>
      <c r="D1506" s="47"/>
      <c r="E1506" s="12"/>
      <c r="F1506" s="12"/>
      <c r="G1506" s="12"/>
      <c r="L1506" s="12"/>
      <c r="M1506" s="12"/>
      <c r="N1506" s="12"/>
      <c r="O1506" s="12"/>
      <c r="P1506" s="12"/>
      <c r="Q1506" s="12"/>
      <c r="R1506" s="12"/>
      <c r="S1506" s="12"/>
      <c r="T1506" s="12"/>
      <c r="U1506" s="12"/>
    </row>
    <row r="1507" spans="2:21">
      <c r="B1507" s="13"/>
      <c r="C1507" s="13"/>
      <c r="D1507" s="47"/>
      <c r="E1507" s="12"/>
      <c r="F1507" s="12"/>
      <c r="G1507" s="12"/>
      <c r="L1507" s="12"/>
      <c r="M1507" s="12"/>
      <c r="N1507" s="12"/>
      <c r="O1507" s="12"/>
      <c r="P1507" s="12"/>
      <c r="Q1507" s="12"/>
      <c r="R1507" s="12"/>
      <c r="S1507" s="12"/>
      <c r="T1507" s="12"/>
      <c r="U1507" s="12"/>
    </row>
    <row r="1508" spans="2:21">
      <c r="B1508" s="13"/>
      <c r="C1508" s="13"/>
      <c r="D1508" s="47"/>
      <c r="E1508" s="12"/>
      <c r="F1508" s="12"/>
      <c r="G1508" s="12"/>
      <c r="L1508" s="12"/>
      <c r="M1508" s="12"/>
      <c r="N1508" s="12"/>
      <c r="O1508" s="12"/>
      <c r="P1508" s="12"/>
      <c r="Q1508" s="12"/>
      <c r="R1508" s="12"/>
      <c r="S1508" s="12"/>
      <c r="T1508" s="12"/>
      <c r="U1508" s="12"/>
    </row>
    <row r="1509" spans="2:21">
      <c r="B1509" s="13"/>
      <c r="C1509" s="13"/>
      <c r="D1509" s="47"/>
      <c r="E1509" s="12"/>
      <c r="F1509" s="12"/>
      <c r="G1509" s="12"/>
      <c r="L1509" s="12"/>
      <c r="M1509" s="12"/>
      <c r="N1509" s="12"/>
      <c r="O1509" s="12"/>
      <c r="P1509" s="12"/>
      <c r="Q1509" s="12"/>
      <c r="R1509" s="12"/>
      <c r="S1509" s="12"/>
      <c r="T1509" s="12"/>
      <c r="U1509" s="12"/>
    </row>
    <row r="1510" spans="2:21">
      <c r="B1510" s="13"/>
      <c r="C1510" s="13"/>
      <c r="D1510" s="47"/>
      <c r="E1510" s="12"/>
      <c r="F1510" s="12"/>
      <c r="G1510" s="12"/>
      <c r="L1510" s="12"/>
      <c r="M1510" s="12"/>
      <c r="N1510" s="12"/>
      <c r="O1510" s="12"/>
      <c r="P1510" s="12"/>
      <c r="Q1510" s="12"/>
      <c r="R1510" s="12"/>
      <c r="S1510" s="12"/>
      <c r="T1510" s="12"/>
      <c r="U1510" s="12"/>
    </row>
    <row r="1511" spans="2:21">
      <c r="B1511" s="13"/>
      <c r="C1511" s="13"/>
      <c r="D1511" s="47"/>
      <c r="E1511" s="12"/>
      <c r="F1511" s="12"/>
      <c r="G1511" s="12"/>
      <c r="L1511" s="12"/>
      <c r="M1511" s="12"/>
      <c r="N1511" s="12"/>
      <c r="O1511" s="12"/>
      <c r="P1511" s="12"/>
      <c r="Q1511" s="12"/>
      <c r="R1511" s="12"/>
      <c r="S1511" s="12"/>
      <c r="T1511" s="12"/>
      <c r="U1511" s="12"/>
    </row>
    <row r="1512" spans="2:21">
      <c r="B1512" s="13"/>
      <c r="C1512" s="13"/>
      <c r="D1512" s="47"/>
      <c r="E1512" s="12"/>
      <c r="F1512" s="12"/>
      <c r="G1512" s="12"/>
      <c r="L1512" s="12"/>
      <c r="M1512" s="12"/>
      <c r="N1512" s="12"/>
      <c r="O1512" s="12"/>
      <c r="P1512" s="12"/>
      <c r="Q1512" s="12"/>
      <c r="R1512" s="12"/>
      <c r="S1512" s="12"/>
      <c r="T1512" s="12"/>
      <c r="U1512" s="12"/>
    </row>
    <row r="1513" spans="2:21">
      <c r="B1513" s="13"/>
      <c r="C1513" s="13"/>
      <c r="D1513" s="47"/>
      <c r="E1513" s="12"/>
      <c r="F1513" s="12"/>
      <c r="G1513" s="12"/>
      <c r="L1513" s="12"/>
      <c r="M1513" s="12"/>
      <c r="N1513" s="12"/>
      <c r="O1513" s="12"/>
      <c r="P1513" s="12"/>
      <c r="Q1513" s="12"/>
      <c r="R1513" s="12"/>
      <c r="S1513" s="12"/>
      <c r="T1513" s="12"/>
      <c r="U1513" s="12"/>
    </row>
    <row r="1514" spans="2:21">
      <c r="B1514" s="13"/>
      <c r="C1514" s="13"/>
      <c r="D1514" s="47"/>
      <c r="E1514" s="12"/>
      <c r="F1514" s="12"/>
      <c r="G1514" s="12"/>
      <c r="L1514" s="12"/>
      <c r="M1514" s="12"/>
      <c r="N1514" s="12"/>
      <c r="O1514" s="12"/>
      <c r="P1514" s="12"/>
      <c r="Q1514" s="12"/>
      <c r="R1514" s="12"/>
      <c r="S1514" s="12"/>
      <c r="T1514" s="12"/>
      <c r="U1514" s="12"/>
    </row>
    <row r="1515" spans="2:21">
      <c r="B1515" s="13"/>
      <c r="C1515" s="13"/>
      <c r="D1515" s="47"/>
      <c r="E1515" s="12"/>
      <c r="F1515" s="12"/>
      <c r="G1515" s="12"/>
      <c r="L1515" s="12"/>
      <c r="M1515" s="12"/>
      <c r="N1515" s="12"/>
      <c r="O1515" s="12"/>
      <c r="P1515" s="12"/>
      <c r="Q1515" s="12"/>
      <c r="R1515" s="12"/>
      <c r="S1515" s="12"/>
      <c r="T1515" s="12"/>
      <c r="U1515" s="12"/>
    </row>
    <row r="1516" spans="2:21">
      <c r="B1516" s="13"/>
      <c r="C1516" s="13"/>
      <c r="D1516" s="47"/>
      <c r="E1516" s="12"/>
      <c r="F1516" s="12"/>
      <c r="G1516" s="12"/>
      <c r="L1516" s="12"/>
      <c r="M1516" s="12"/>
      <c r="N1516" s="12"/>
      <c r="O1516" s="12"/>
      <c r="P1516" s="12"/>
      <c r="Q1516" s="12"/>
      <c r="R1516" s="12"/>
      <c r="S1516" s="12"/>
      <c r="T1516" s="12"/>
      <c r="U1516" s="12"/>
    </row>
    <row r="1517" spans="2:21">
      <c r="B1517" s="13"/>
      <c r="C1517" s="13"/>
      <c r="D1517" s="47"/>
      <c r="E1517" s="12"/>
      <c r="F1517" s="12"/>
      <c r="G1517" s="12"/>
      <c r="L1517" s="12"/>
      <c r="M1517" s="12"/>
      <c r="N1517" s="12"/>
      <c r="O1517" s="12"/>
      <c r="P1517" s="12"/>
      <c r="Q1517" s="12"/>
      <c r="R1517" s="12"/>
      <c r="S1517" s="12"/>
      <c r="T1517" s="12"/>
      <c r="U1517" s="12"/>
    </row>
    <row r="1518" spans="2:21">
      <c r="B1518" s="13"/>
      <c r="C1518" s="13"/>
      <c r="D1518" s="47"/>
      <c r="E1518" s="12"/>
      <c r="F1518" s="12"/>
      <c r="G1518" s="12"/>
      <c r="L1518" s="12"/>
      <c r="M1518" s="12"/>
      <c r="N1518" s="12"/>
      <c r="O1518" s="12"/>
      <c r="P1518" s="12"/>
      <c r="Q1518" s="12"/>
      <c r="R1518" s="12"/>
      <c r="S1518" s="12"/>
      <c r="T1518" s="12"/>
      <c r="U1518" s="12"/>
    </row>
    <row r="1519" spans="2:21">
      <c r="B1519" s="13"/>
      <c r="C1519" s="13"/>
      <c r="D1519" s="47"/>
      <c r="E1519" s="12"/>
      <c r="F1519" s="12"/>
      <c r="G1519" s="12"/>
      <c r="L1519" s="12"/>
      <c r="M1519" s="12"/>
      <c r="N1519" s="12"/>
      <c r="O1519" s="12"/>
      <c r="P1519" s="12"/>
      <c r="Q1519" s="12"/>
      <c r="R1519" s="12"/>
      <c r="S1519" s="12"/>
      <c r="T1519" s="12"/>
      <c r="U1519" s="12"/>
    </row>
    <row r="1520" spans="2:21">
      <c r="B1520" s="13"/>
      <c r="C1520" s="13"/>
      <c r="D1520" s="47"/>
      <c r="E1520" s="12"/>
      <c r="F1520" s="12"/>
      <c r="G1520" s="12"/>
      <c r="L1520" s="12"/>
      <c r="M1520" s="12"/>
      <c r="N1520" s="12"/>
      <c r="O1520" s="12"/>
      <c r="P1520" s="12"/>
      <c r="Q1520" s="12"/>
      <c r="R1520" s="12"/>
      <c r="S1520" s="12"/>
      <c r="T1520" s="12"/>
      <c r="U1520" s="12"/>
    </row>
    <row r="1521" spans="2:21">
      <c r="B1521" s="13"/>
      <c r="C1521" s="13"/>
      <c r="D1521" s="47"/>
      <c r="E1521" s="12"/>
      <c r="F1521" s="12"/>
      <c r="G1521" s="12"/>
      <c r="L1521" s="12"/>
      <c r="M1521" s="12"/>
      <c r="N1521" s="12"/>
      <c r="O1521" s="12"/>
      <c r="P1521" s="12"/>
      <c r="Q1521" s="12"/>
      <c r="R1521" s="12"/>
      <c r="S1521" s="12"/>
      <c r="T1521" s="12"/>
      <c r="U1521" s="12"/>
    </row>
    <row r="1522" spans="2:21">
      <c r="B1522" s="13"/>
      <c r="C1522" s="13"/>
      <c r="D1522" s="47"/>
      <c r="E1522" s="12"/>
      <c r="F1522" s="12"/>
      <c r="G1522" s="12"/>
      <c r="L1522" s="12"/>
      <c r="M1522" s="12"/>
      <c r="N1522" s="12"/>
      <c r="O1522" s="12"/>
      <c r="P1522" s="12"/>
      <c r="Q1522" s="12"/>
      <c r="R1522" s="12"/>
      <c r="S1522" s="12"/>
      <c r="T1522" s="12"/>
      <c r="U1522" s="12"/>
    </row>
    <row r="1523" spans="2:21">
      <c r="B1523" s="13"/>
      <c r="C1523" s="13"/>
      <c r="D1523" s="47"/>
      <c r="E1523" s="12"/>
      <c r="F1523" s="12"/>
      <c r="G1523" s="12"/>
      <c r="L1523" s="12"/>
      <c r="M1523" s="12"/>
      <c r="N1523" s="12"/>
      <c r="O1523" s="12"/>
      <c r="P1523" s="12"/>
      <c r="Q1523" s="12"/>
      <c r="R1523" s="12"/>
      <c r="S1523" s="12"/>
      <c r="T1523" s="12"/>
      <c r="U1523" s="12"/>
    </row>
    <row r="1524" spans="2:21">
      <c r="B1524" s="13"/>
      <c r="C1524" s="13"/>
      <c r="D1524" s="47"/>
      <c r="E1524" s="12"/>
      <c r="F1524" s="12"/>
      <c r="G1524" s="12"/>
      <c r="L1524" s="12"/>
      <c r="M1524" s="12"/>
      <c r="N1524" s="12"/>
      <c r="O1524" s="12"/>
      <c r="P1524" s="12"/>
      <c r="Q1524" s="12"/>
      <c r="R1524" s="12"/>
      <c r="S1524" s="12"/>
      <c r="T1524" s="12"/>
      <c r="U1524" s="12"/>
    </row>
    <row r="1525" spans="2:21">
      <c r="B1525" s="13"/>
      <c r="C1525" s="13"/>
      <c r="D1525" s="47"/>
      <c r="E1525" s="12"/>
      <c r="F1525" s="12"/>
      <c r="G1525" s="12"/>
      <c r="L1525" s="12"/>
      <c r="M1525" s="12"/>
      <c r="N1525" s="12"/>
      <c r="O1525" s="12"/>
      <c r="P1525" s="12"/>
      <c r="Q1525" s="12"/>
      <c r="R1525" s="12"/>
      <c r="S1525" s="12"/>
      <c r="T1525" s="12"/>
      <c r="U1525" s="12"/>
    </row>
    <row r="1526" spans="2:21">
      <c r="B1526" s="13"/>
      <c r="C1526" s="13"/>
      <c r="D1526" s="47"/>
      <c r="E1526" s="12"/>
      <c r="F1526" s="12"/>
      <c r="G1526" s="12"/>
      <c r="L1526" s="12"/>
      <c r="M1526" s="12"/>
      <c r="N1526" s="12"/>
      <c r="O1526" s="12"/>
      <c r="P1526" s="12"/>
      <c r="Q1526" s="12"/>
      <c r="R1526" s="12"/>
      <c r="S1526" s="12"/>
      <c r="T1526" s="12"/>
      <c r="U1526" s="12"/>
    </row>
    <row r="1527" spans="2:21">
      <c r="B1527" s="13"/>
      <c r="C1527" s="13"/>
      <c r="D1527" s="47"/>
      <c r="E1527" s="12"/>
      <c r="F1527" s="12"/>
      <c r="G1527" s="12"/>
      <c r="L1527" s="12"/>
      <c r="M1527" s="12"/>
      <c r="N1527" s="12"/>
      <c r="O1527" s="12"/>
      <c r="P1527" s="12"/>
      <c r="Q1527" s="12"/>
      <c r="R1527" s="12"/>
      <c r="S1527" s="12"/>
      <c r="T1527" s="12"/>
      <c r="U1527" s="12"/>
    </row>
    <row r="1528" spans="2:21">
      <c r="B1528" s="13"/>
      <c r="C1528" s="13"/>
      <c r="D1528" s="47"/>
      <c r="E1528" s="12"/>
      <c r="F1528" s="12"/>
      <c r="G1528" s="12"/>
      <c r="L1528" s="12"/>
      <c r="M1528" s="12"/>
      <c r="N1528" s="12"/>
      <c r="O1528" s="12"/>
      <c r="P1528" s="12"/>
      <c r="Q1528" s="12"/>
      <c r="R1528" s="12"/>
      <c r="S1528" s="12"/>
      <c r="T1528" s="12"/>
      <c r="U1528" s="12"/>
    </row>
    <row r="1529" spans="2:21">
      <c r="B1529" s="13"/>
      <c r="C1529" s="13"/>
      <c r="D1529" s="47"/>
      <c r="E1529" s="12"/>
      <c r="F1529" s="12"/>
      <c r="G1529" s="12"/>
      <c r="L1529" s="12"/>
      <c r="M1529" s="12"/>
      <c r="N1529" s="12"/>
      <c r="O1529" s="12"/>
      <c r="P1529" s="12"/>
      <c r="Q1529" s="12"/>
      <c r="R1529" s="12"/>
      <c r="S1529" s="12"/>
      <c r="T1529" s="12"/>
      <c r="U1529" s="12"/>
    </row>
    <row r="1530" spans="2:21">
      <c r="B1530" s="13"/>
      <c r="C1530" s="13"/>
      <c r="D1530" s="47"/>
      <c r="E1530" s="12"/>
      <c r="F1530" s="12"/>
      <c r="G1530" s="12"/>
      <c r="L1530" s="12"/>
      <c r="M1530" s="12"/>
      <c r="N1530" s="12"/>
      <c r="O1530" s="12"/>
      <c r="P1530" s="12"/>
      <c r="Q1530" s="12"/>
      <c r="R1530" s="12"/>
      <c r="S1530" s="12"/>
      <c r="T1530" s="12"/>
      <c r="U1530" s="12"/>
    </row>
    <row r="1531" spans="2:21">
      <c r="B1531" s="13"/>
      <c r="C1531" s="13"/>
      <c r="D1531" s="47"/>
      <c r="E1531" s="12"/>
      <c r="F1531" s="12"/>
      <c r="G1531" s="12"/>
      <c r="L1531" s="12"/>
      <c r="M1531" s="12"/>
      <c r="N1531" s="12"/>
      <c r="O1531" s="12"/>
      <c r="P1531" s="12"/>
      <c r="Q1531" s="12"/>
      <c r="R1531" s="12"/>
      <c r="S1531" s="12"/>
      <c r="T1531" s="12"/>
      <c r="U1531" s="12"/>
    </row>
    <row r="1532" spans="2:21">
      <c r="B1532" s="13"/>
      <c r="C1532" s="13"/>
      <c r="D1532" s="47"/>
      <c r="E1532" s="12"/>
      <c r="F1532" s="12"/>
      <c r="G1532" s="12"/>
      <c r="L1532" s="12"/>
      <c r="M1532" s="12"/>
      <c r="N1532" s="12"/>
      <c r="O1532" s="12"/>
      <c r="P1532" s="12"/>
      <c r="Q1532" s="12"/>
      <c r="R1532" s="12"/>
      <c r="S1532" s="12"/>
      <c r="T1532" s="12"/>
      <c r="U1532" s="12"/>
    </row>
    <row r="1533" spans="2:21">
      <c r="B1533" s="13"/>
      <c r="C1533" s="13"/>
      <c r="D1533" s="47"/>
      <c r="E1533" s="12"/>
      <c r="F1533" s="12"/>
      <c r="G1533" s="12"/>
      <c r="L1533" s="12"/>
      <c r="M1533" s="12"/>
      <c r="N1533" s="12"/>
      <c r="O1533" s="12"/>
      <c r="P1533" s="12"/>
      <c r="Q1533" s="12"/>
      <c r="R1533" s="12"/>
      <c r="S1533" s="12"/>
      <c r="T1533" s="12"/>
      <c r="U1533" s="12"/>
    </row>
    <row r="1534" spans="2:21">
      <c r="B1534" s="13"/>
      <c r="C1534" s="13"/>
      <c r="D1534" s="47"/>
      <c r="E1534" s="12"/>
      <c r="F1534" s="12"/>
      <c r="G1534" s="12"/>
      <c r="L1534" s="12"/>
      <c r="M1534" s="12"/>
      <c r="N1534" s="12"/>
      <c r="O1534" s="12"/>
      <c r="P1534" s="12"/>
      <c r="Q1534" s="12"/>
      <c r="R1534" s="12"/>
      <c r="S1534" s="12"/>
      <c r="T1534" s="12"/>
      <c r="U1534" s="12"/>
    </row>
    <row r="1535" spans="2:21">
      <c r="B1535" s="13"/>
      <c r="C1535" s="13"/>
      <c r="D1535" s="47"/>
      <c r="E1535" s="12"/>
      <c r="F1535" s="12"/>
      <c r="G1535" s="12"/>
      <c r="L1535" s="12"/>
      <c r="M1535" s="12"/>
      <c r="N1535" s="12"/>
      <c r="O1535" s="12"/>
      <c r="P1535" s="12"/>
      <c r="Q1535" s="12"/>
      <c r="R1535" s="12"/>
      <c r="S1535" s="12"/>
      <c r="T1535" s="12"/>
      <c r="U1535" s="12"/>
    </row>
    <row r="1536" spans="2:21">
      <c r="B1536" s="13"/>
      <c r="C1536" s="13"/>
      <c r="D1536" s="47"/>
      <c r="E1536" s="12"/>
      <c r="F1536" s="12"/>
      <c r="G1536" s="12"/>
      <c r="L1536" s="12"/>
      <c r="M1536" s="12"/>
      <c r="N1536" s="12"/>
      <c r="O1536" s="12"/>
      <c r="P1536" s="12"/>
      <c r="Q1536" s="12"/>
      <c r="R1536" s="12"/>
      <c r="S1536" s="12"/>
      <c r="T1536" s="12"/>
      <c r="U1536" s="12"/>
    </row>
    <row r="1537" spans="2:21">
      <c r="B1537" s="13"/>
      <c r="C1537" s="13"/>
      <c r="D1537" s="47"/>
      <c r="E1537" s="12"/>
      <c r="F1537" s="12"/>
      <c r="G1537" s="12"/>
      <c r="L1537" s="12"/>
      <c r="M1537" s="12"/>
      <c r="N1537" s="12"/>
      <c r="O1537" s="12"/>
      <c r="P1537" s="12"/>
      <c r="Q1537" s="12"/>
      <c r="R1537" s="12"/>
      <c r="S1537" s="12"/>
      <c r="T1537" s="12"/>
      <c r="U1537" s="12"/>
    </row>
    <row r="1538" spans="2:21">
      <c r="B1538" s="13"/>
      <c r="C1538" s="13"/>
      <c r="D1538" s="47"/>
      <c r="E1538" s="12"/>
      <c r="F1538" s="12"/>
      <c r="G1538" s="12"/>
      <c r="L1538" s="12"/>
      <c r="M1538" s="12"/>
      <c r="N1538" s="12"/>
      <c r="O1538" s="12"/>
      <c r="P1538" s="12"/>
      <c r="Q1538" s="12"/>
      <c r="R1538" s="12"/>
      <c r="S1538" s="12"/>
      <c r="T1538" s="12"/>
      <c r="U1538" s="12"/>
    </row>
    <row r="1539" spans="2:21">
      <c r="B1539" s="13"/>
      <c r="C1539" s="13"/>
      <c r="D1539" s="47"/>
      <c r="E1539" s="12"/>
      <c r="F1539" s="12"/>
      <c r="G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</row>
    <row r="1540" spans="2:21">
      <c r="B1540" s="13"/>
      <c r="C1540" s="13"/>
      <c r="D1540" s="47"/>
      <c r="E1540" s="12"/>
      <c r="F1540" s="12"/>
      <c r="G1540" s="12"/>
      <c r="L1540" s="12"/>
      <c r="M1540" s="12"/>
      <c r="N1540" s="12"/>
      <c r="O1540" s="12"/>
      <c r="P1540" s="12"/>
      <c r="Q1540" s="12"/>
      <c r="R1540" s="12"/>
      <c r="S1540" s="12"/>
      <c r="T1540" s="12"/>
      <c r="U1540" s="12"/>
    </row>
    <row r="1541" spans="2:21">
      <c r="B1541" s="13"/>
      <c r="C1541" s="13"/>
      <c r="D1541" s="47"/>
      <c r="E1541" s="12"/>
      <c r="F1541" s="12"/>
      <c r="G1541" s="12"/>
      <c r="L1541" s="12"/>
      <c r="M1541" s="12"/>
      <c r="N1541" s="12"/>
      <c r="O1541" s="12"/>
      <c r="P1541" s="12"/>
      <c r="Q1541" s="12"/>
      <c r="R1541" s="12"/>
      <c r="S1541" s="12"/>
      <c r="T1541" s="12"/>
      <c r="U1541" s="12"/>
    </row>
    <row r="1542" spans="2:21">
      <c r="B1542" s="13"/>
      <c r="C1542" s="13"/>
      <c r="D1542" s="47"/>
      <c r="E1542" s="12"/>
      <c r="F1542" s="12"/>
      <c r="G1542" s="12"/>
      <c r="L1542" s="12"/>
      <c r="M1542" s="12"/>
      <c r="N1542" s="12"/>
      <c r="O1542" s="12"/>
      <c r="P1542" s="12"/>
      <c r="Q1542" s="12"/>
      <c r="R1542" s="12"/>
      <c r="S1542" s="12"/>
      <c r="T1542" s="12"/>
      <c r="U1542" s="12"/>
    </row>
    <row r="1543" spans="2:21">
      <c r="B1543" s="13"/>
      <c r="C1543" s="13"/>
      <c r="D1543" s="47"/>
      <c r="E1543" s="12"/>
      <c r="F1543" s="12"/>
      <c r="G1543" s="12"/>
      <c r="L1543" s="12"/>
      <c r="M1543" s="12"/>
      <c r="N1543" s="12"/>
      <c r="O1543" s="12"/>
      <c r="P1543" s="12"/>
      <c r="Q1543" s="12"/>
      <c r="R1543" s="12"/>
      <c r="S1543" s="12"/>
      <c r="T1543" s="12"/>
      <c r="U1543" s="12"/>
    </row>
    <row r="1544" spans="2:21">
      <c r="B1544" s="13"/>
      <c r="C1544" s="13"/>
      <c r="D1544" s="47"/>
      <c r="E1544" s="12"/>
      <c r="F1544" s="12"/>
      <c r="G1544" s="12"/>
      <c r="L1544" s="12"/>
      <c r="M1544" s="12"/>
      <c r="N1544" s="12"/>
      <c r="O1544" s="12"/>
      <c r="P1544" s="12"/>
      <c r="Q1544" s="12"/>
      <c r="R1544" s="12"/>
      <c r="S1544" s="12"/>
      <c r="T1544" s="12"/>
      <c r="U1544" s="12"/>
    </row>
    <row r="1545" spans="2:21">
      <c r="B1545" s="13"/>
      <c r="C1545" s="13"/>
      <c r="D1545" s="47"/>
      <c r="E1545" s="12"/>
      <c r="F1545" s="12"/>
      <c r="G1545" s="12"/>
      <c r="L1545" s="12"/>
      <c r="M1545" s="12"/>
      <c r="N1545" s="12"/>
      <c r="O1545" s="12"/>
      <c r="P1545" s="12"/>
      <c r="Q1545" s="12"/>
      <c r="R1545" s="12"/>
      <c r="S1545" s="12"/>
      <c r="T1545" s="12"/>
      <c r="U1545" s="12"/>
    </row>
    <row r="1546" spans="2:21">
      <c r="B1546" s="13"/>
      <c r="C1546" s="13"/>
      <c r="D1546" s="47"/>
      <c r="E1546" s="12"/>
      <c r="F1546" s="12"/>
      <c r="G1546" s="12"/>
      <c r="L1546" s="12"/>
      <c r="M1546" s="12"/>
      <c r="N1546" s="12"/>
      <c r="O1546" s="12"/>
      <c r="P1546" s="12"/>
      <c r="Q1546" s="12"/>
      <c r="R1546" s="12"/>
      <c r="S1546" s="12"/>
      <c r="T1546" s="12"/>
      <c r="U1546" s="12"/>
    </row>
    <row r="1547" spans="2:21">
      <c r="B1547" s="13"/>
      <c r="C1547" s="13"/>
      <c r="D1547" s="47"/>
      <c r="E1547" s="12"/>
      <c r="F1547" s="12"/>
      <c r="G1547" s="12"/>
      <c r="L1547" s="12"/>
      <c r="M1547" s="12"/>
      <c r="N1547" s="12"/>
      <c r="O1547" s="12"/>
      <c r="P1547" s="12"/>
      <c r="Q1547" s="12"/>
      <c r="R1547" s="12"/>
      <c r="S1547" s="12"/>
      <c r="T1547" s="12"/>
      <c r="U1547" s="12"/>
    </row>
    <row r="1548" spans="2:21">
      <c r="B1548" s="13"/>
      <c r="C1548" s="13"/>
      <c r="D1548" s="47"/>
      <c r="E1548" s="12"/>
      <c r="F1548" s="12"/>
      <c r="G1548" s="12"/>
      <c r="L1548" s="12"/>
      <c r="M1548" s="12"/>
      <c r="N1548" s="12"/>
      <c r="O1548" s="12"/>
      <c r="P1548" s="12"/>
      <c r="Q1548" s="12"/>
      <c r="R1548" s="12"/>
      <c r="S1548" s="12"/>
      <c r="T1548" s="12"/>
      <c r="U1548" s="12"/>
    </row>
    <row r="1549" spans="2:21">
      <c r="B1549" s="13"/>
      <c r="C1549" s="13"/>
      <c r="D1549" s="47"/>
      <c r="E1549" s="12"/>
      <c r="F1549" s="12"/>
      <c r="G1549" s="12"/>
      <c r="L1549" s="12"/>
      <c r="M1549" s="12"/>
      <c r="N1549" s="12"/>
      <c r="O1549" s="12"/>
      <c r="P1549" s="12"/>
      <c r="Q1549" s="12"/>
      <c r="R1549" s="12"/>
      <c r="S1549" s="12"/>
      <c r="T1549" s="12"/>
      <c r="U1549" s="12"/>
    </row>
    <row r="1550" spans="2:21">
      <c r="B1550" s="13"/>
      <c r="C1550" s="13"/>
      <c r="D1550" s="47"/>
      <c r="E1550" s="12"/>
      <c r="F1550" s="12"/>
      <c r="G1550" s="12"/>
      <c r="L1550" s="12"/>
      <c r="M1550" s="12"/>
      <c r="N1550" s="12"/>
      <c r="O1550" s="12"/>
      <c r="P1550" s="12"/>
      <c r="Q1550" s="12"/>
      <c r="R1550" s="12"/>
      <c r="S1550" s="12"/>
      <c r="T1550" s="12"/>
      <c r="U1550" s="12"/>
    </row>
    <row r="1551" spans="2:21">
      <c r="B1551" s="13"/>
      <c r="C1551" s="13"/>
      <c r="D1551" s="47"/>
      <c r="E1551" s="12"/>
      <c r="F1551" s="12"/>
      <c r="G1551" s="12"/>
      <c r="L1551" s="12"/>
      <c r="M1551" s="12"/>
      <c r="N1551" s="12"/>
      <c r="O1551" s="12"/>
      <c r="P1551" s="12"/>
      <c r="Q1551" s="12"/>
      <c r="R1551" s="12"/>
      <c r="S1551" s="12"/>
      <c r="T1551" s="12"/>
      <c r="U1551" s="12"/>
    </row>
    <row r="1552" spans="2:21">
      <c r="B1552" s="13"/>
      <c r="C1552" s="13"/>
      <c r="D1552" s="47"/>
      <c r="E1552" s="12"/>
      <c r="F1552" s="12"/>
      <c r="G1552" s="12"/>
      <c r="L1552" s="12"/>
      <c r="M1552" s="12"/>
      <c r="N1552" s="12"/>
      <c r="O1552" s="12"/>
      <c r="P1552" s="12"/>
      <c r="Q1552" s="12"/>
      <c r="R1552" s="12"/>
      <c r="S1552" s="12"/>
      <c r="T1552" s="12"/>
      <c r="U1552" s="12"/>
    </row>
    <row r="1553" spans="2:21">
      <c r="B1553" s="13"/>
      <c r="C1553" s="13"/>
      <c r="D1553" s="47"/>
      <c r="E1553" s="12"/>
      <c r="F1553" s="12"/>
      <c r="G1553" s="12"/>
      <c r="L1553" s="12"/>
      <c r="M1553" s="12"/>
      <c r="N1553" s="12"/>
      <c r="O1553" s="12"/>
      <c r="P1553" s="12"/>
      <c r="Q1553" s="12"/>
      <c r="R1553" s="12"/>
      <c r="S1553" s="12"/>
      <c r="T1553" s="12"/>
      <c r="U1553" s="12"/>
    </row>
    <row r="1554" spans="2:21">
      <c r="B1554" s="13"/>
      <c r="C1554" s="13"/>
      <c r="D1554" s="47"/>
      <c r="E1554" s="12"/>
      <c r="F1554" s="12"/>
      <c r="G1554" s="12"/>
      <c r="L1554" s="12"/>
      <c r="M1554" s="12"/>
      <c r="N1554" s="12"/>
      <c r="O1554" s="12"/>
      <c r="P1554" s="12"/>
      <c r="Q1554" s="12"/>
      <c r="R1554" s="12"/>
      <c r="S1554" s="12"/>
      <c r="T1554" s="12"/>
      <c r="U1554" s="12"/>
    </row>
    <row r="1555" spans="2:21">
      <c r="B1555" s="13"/>
      <c r="C1555" s="13"/>
      <c r="D1555" s="47"/>
      <c r="E1555" s="12"/>
      <c r="F1555" s="12"/>
      <c r="G1555" s="12"/>
      <c r="L1555" s="12"/>
      <c r="M1555" s="12"/>
      <c r="N1555" s="12"/>
      <c r="O1555" s="12"/>
      <c r="P1555" s="12"/>
      <c r="Q1555" s="12"/>
      <c r="R1555" s="12"/>
      <c r="S1555" s="12"/>
      <c r="T1555" s="12"/>
      <c r="U1555" s="12"/>
    </row>
    <row r="1556" spans="2:21">
      <c r="B1556" s="13"/>
      <c r="C1556" s="13"/>
      <c r="D1556" s="47"/>
      <c r="E1556" s="12"/>
      <c r="F1556" s="12"/>
      <c r="G1556" s="12"/>
      <c r="L1556" s="12"/>
      <c r="M1556" s="12"/>
      <c r="N1556" s="12"/>
      <c r="O1556" s="12"/>
      <c r="P1556" s="12"/>
      <c r="Q1556" s="12"/>
      <c r="R1556" s="12"/>
      <c r="S1556" s="12"/>
      <c r="T1556" s="12"/>
      <c r="U1556" s="12"/>
    </row>
    <row r="1557" spans="2:21">
      <c r="B1557" s="13"/>
      <c r="C1557" s="13"/>
      <c r="D1557" s="47"/>
      <c r="E1557" s="12"/>
      <c r="F1557" s="12"/>
      <c r="G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</row>
    <row r="1558" spans="2:21">
      <c r="B1558" s="13"/>
      <c r="C1558" s="13"/>
      <c r="D1558" s="47"/>
      <c r="E1558" s="12"/>
      <c r="F1558" s="12"/>
      <c r="G1558" s="12"/>
      <c r="L1558" s="12"/>
      <c r="M1558" s="12"/>
      <c r="N1558" s="12"/>
      <c r="O1558" s="12"/>
      <c r="P1558" s="12"/>
      <c r="Q1558" s="12"/>
      <c r="R1558" s="12"/>
      <c r="S1558" s="12"/>
      <c r="T1558" s="12"/>
      <c r="U1558" s="12"/>
    </row>
    <row r="1559" spans="2:21">
      <c r="B1559" s="13"/>
      <c r="C1559" s="13"/>
      <c r="D1559" s="47"/>
      <c r="E1559" s="12"/>
      <c r="F1559" s="12"/>
      <c r="G1559" s="12"/>
      <c r="L1559" s="12"/>
      <c r="M1559" s="12"/>
      <c r="N1559" s="12"/>
      <c r="O1559" s="12"/>
      <c r="P1559" s="12"/>
      <c r="Q1559" s="12"/>
      <c r="R1559" s="12"/>
      <c r="S1559" s="12"/>
      <c r="T1559" s="12"/>
      <c r="U1559" s="12"/>
    </row>
    <row r="1560" spans="2:21">
      <c r="B1560" s="13"/>
      <c r="C1560" s="13"/>
      <c r="D1560" s="47"/>
      <c r="E1560" s="12"/>
      <c r="F1560" s="12"/>
      <c r="G1560" s="12"/>
      <c r="L1560" s="12"/>
      <c r="M1560" s="12"/>
      <c r="N1560" s="12"/>
      <c r="O1560" s="12"/>
      <c r="P1560" s="12"/>
      <c r="Q1560" s="12"/>
      <c r="R1560" s="12"/>
      <c r="S1560" s="12"/>
      <c r="T1560" s="12"/>
      <c r="U1560" s="12"/>
    </row>
    <row r="1561" spans="2:21">
      <c r="B1561" s="13"/>
      <c r="C1561" s="13"/>
      <c r="D1561" s="47"/>
      <c r="E1561" s="12"/>
      <c r="F1561" s="12"/>
      <c r="G1561" s="12"/>
      <c r="L1561" s="12"/>
      <c r="M1561" s="12"/>
      <c r="N1561" s="12"/>
      <c r="O1561" s="12"/>
      <c r="P1561" s="12"/>
      <c r="Q1561" s="12"/>
      <c r="R1561" s="12"/>
      <c r="S1561" s="12"/>
      <c r="T1561" s="12"/>
      <c r="U1561" s="12"/>
    </row>
    <row r="1562" spans="2:21">
      <c r="B1562" s="13"/>
      <c r="C1562" s="13"/>
      <c r="D1562" s="47"/>
      <c r="E1562" s="12"/>
      <c r="F1562" s="12"/>
      <c r="G1562" s="12"/>
      <c r="L1562" s="12"/>
      <c r="M1562" s="12"/>
      <c r="N1562" s="12"/>
      <c r="O1562" s="12"/>
      <c r="P1562" s="12"/>
      <c r="Q1562" s="12"/>
      <c r="R1562" s="12"/>
      <c r="S1562" s="12"/>
      <c r="T1562" s="12"/>
      <c r="U1562" s="12"/>
    </row>
    <row r="1563" spans="2:21">
      <c r="B1563" s="13"/>
      <c r="C1563" s="13"/>
      <c r="D1563" s="47"/>
      <c r="E1563" s="12"/>
      <c r="F1563" s="12"/>
      <c r="G1563" s="12"/>
      <c r="L1563" s="12"/>
      <c r="M1563" s="12"/>
      <c r="N1563" s="12"/>
      <c r="O1563" s="12"/>
      <c r="P1563" s="12"/>
      <c r="Q1563" s="12"/>
      <c r="R1563" s="12"/>
      <c r="S1563" s="12"/>
      <c r="T1563" s="12"/>
      <c r="U1563" s="12"/>
    </row>
    <row r="1564" spans="2:21">
      <c r="B1564" s="13"/>
      <c r="C1564" s="13"/>
      <c r="D1564" s="47"/>
      <c r="E1564" s="12"/>
      <c r="F1564" s="12"/>
      <c r="G1564" s="12"/>
      <c r="L1564" s="12"/>
      <c r="M1564" s="12"/>
      <c r="N1564" s="12"/>
      <c r="O1564" s="12"/>
      <c r="P1564" s="12"/>
      <c r="Q1564" s="12"/>
      <c r="R1564" s="12"/>
      <c r="S1564" s="12"/>
      <c r="T1564" s="12"/>
      <c r="U1564" s="12"/>
    </row>
    <row r="1565" spans="2:21">
      <c r="B1565" s="13"/>
      <c r="C1565" s="13"/>
      <c r="D1565" s="47"/>
      <c r="E1565" s="12"/>
      <c r="F1565" s="12"/>
      <c r="G1565" s="12"/>
      <c r="L1565" s="12"/>
      <c r="M1565" s="12"/>
      <c r="N1565" s="12"/>
      <c r="O1565" s="12"/>
      <c r="P1565" s="12"/>
      <c r="Q1565" s="12"/>
      <c r="R1565" s="12"/>
      <c r="S1565" s="12"/>
      <c r="T1565" s="12"/>
      <c r="U1565" s="12"/>
    </row>
    <row r="1566" spans="2:21">
      <c r="B1566" s="13"/>
      <c r="C1566" s="13"/>
      <c r="D1566" s="47"/>
      <c r="E1566" s="12"/>
      <c r="F1566" s="12"/>
      <c r="G1566" s="12"/>
      <c r="L1566" s="12"/>
      <c r="M1566" s="12"/>
      <c r="N1566" s="12"/>
      <c r="O1566" s="12"/>
      <c r="P1566" s="12"/>
      <c r="Q1566" s="12"/>
      <c r="R1566" s="12"/>
      <c r="S1566" s="12"/>
      <c r="T1566" s="12"/>
      <c r="U1566" s="12"/>
    </row>
    <row r="1567" spans="2:21">
      <c r="B1567" s="13"/>
      <c r="C1567" s="13"/>
      <c r="D1567" s="47"/>
      <c r="E1567" s="12"/>
      <c r="F1567" s="12"/>
      <c r="G1567" s="12"/>
      <c r="L1567" s="12"/>
      <c r="M1567" s="12"/>
      <c r="N1567" s="12"/>
      <c r="O1567" s="12"/>
      <c r="P1567" s="12"/>
      <c r="Q1567" s="12"/>
      <c r="R1567" s="12"/>
      <c r="S1567" s="12"/>
      <c r="T1567" s="12"/>
      <c r="U1567" s="12"/>
    </row>
    <row r="1568" spans="2:21">
      <c r="B1568" s="13"/>
      <c r="C1568" s="13"/>
      <c r="D1568" s="47"/>
      <c r="E1568" s="12"/>
      <c r="F1568" s="12"/>
      <c r="G1568" s="12"/>
      <c r="L1568" s="12"/>
      <c r="M1568" s="12"/>
      <c r="N1568" s="12"/>
      <c r="O1568" s="12"/>
      <c r="P1568" s="12"/>
      <c r="Q1568" s="12"/>
      <c r="R1568" s="12"/>
      <c r="S1568" s="12"/>
      <c r="T1568" s="12"/>
      <c r="U1568" s="12"/>
    </row>
    <row r="1569" spans="2:21">
      <c r="B1569" s="13"/>
      <c r="C1569" s="13"/>
      <c r="D1569" s="47"/>
      <c r="E1569" s="12"/>
      <c r="F1569" s="12"/>
      <c r="G1569" s="12"/>
      <c r="L1569" s="12"/>
      <c r="M1569" s="12"/>
      <c r="N1569" s="12"/>
      <c r="O1569" s="12"/>
      <c r="P1569" s="12"/>
      <c r="Q1569" s="12"/>
      <c r="R1569" s="12"/>
      <c r="S1569" s="12"/>
      <c r="T1569" s="12"/>
      <c r="U1569" s="12"/>
    </row>
    <row r="1570" spans="2:21">
      <c r="B1570" s="13"/>
      <c r="C1570" s="13"/>
      <c r="D1570" s="47"/>
      <c r="E1570" s="12"/>
      <c r="F1570" s="12"/>
      <c r="G1570" s="12"/>
      <c r="L1570" s="12"/>
      <c r="M1570" s="12"/>
      <c r="N1570" s="12"/>
      <c r="O1570" s="12"/>
      <c r="P1570" s="12"/>
      <c r="Q1570" s="12"/>
      <c r="R1570" s="12"/>
      <c r="S1570" s="12"/>
      <c r="T1570" s="12"/>
      <c r="U1570" s="12"/>
    </row>
    <row r="1571" spans="2:21">
      <c r="B1571" s="13"/>
      <c r="C1571" s="13"/>
      <c r="D1571" s="47"/>
      <c r="E1571" s="12"/>
      <c r="F1571" s="12"/>
      <c r="G1571" s="12"/>
      <c r="L1571" s="12"/>
      <c r="M1571" s="12"/>
      <c r="N1571" s="12"/>
      <c r="O1571" s="12"/>
      <c r="P1571" s="12"/>
      <c r="Q1571" s="12"/>
      <c r="R1571" s="12"/>
      <c r="S1571" s="12"/>
      <c r="T1571" s="12"/>
      <c r="U1571" s="12"/>
    </row>
    <row r="1572" spans="2:21">
      <c r="B1572" s="13"/>
      <c r="C1572" s="13"/>
      <c r="D1572" s="47"/>
      <c r="E1572" s="12"/>
      <c r="F1572" s="12"/>
      <c r="G1572" s="12"/>
      <c r="L1572" s="12"/>
      <c r="M1572" s="12"/>
      <c r="N1572" s="12"/>
      <c r="O1572" s="12"/>
      <c r="P1572" s="12"/>
      <c r="Q1572" s="12"/>
      <c r="R1572" s="12"/>
      <c r="S1572" s="12"/>
      <c r="T1572" s="12"/>
      <c r="U1572" s="12"/>
    </row>
    <row r="1573" spans="2:21">
      <c r="B1573" s="13"/>
      <c r="C1573" s="13"/>
      <c r="D1573" s="47"/>
      <c r="E1573" s="12"/>
      <c r="F1573" s="12"/>
      <c r="G1573" s="12"/>
      <c r="L1573" s="12"/>
      <c r="M1573" s="12"/>
      <c r="N1573" s="12"/>
      <c r="O1573" s="12"/>
      <c r="P1573" s="12"/>
      <c r="Q1573" s="12"/>
      <c r="R1573" s="12"/>
      <c r="S1573" s="12"/>
      <c r="T1573" s="12"/>
      <c r="U1573" s="12"/>
    </row>
    <row r="1574" spans="2:21">
      <c r="B1574" s="13"/>
      <c r="C1574" s="13"/>
      <c r="D1574" s="47"/>
      <c r="E1574" s="12"/>
      <c r="F1574" s="12"/>
      <c r="G1574" s="12"/>
      <c r="L1574" s="12"/>
      <c r="M1574" s="12"/>
      <c r="N1574" s="12"/>
      <c r="O1574" s="12"/>
      <c r="P1574" s="12"/>
      <c r="Q1574" s="12"/>
      <c r="R1574" s="12"/>
      <c r="S1574" s="12"/>
      <c r="T1574" s="12"/>
      <c r="U1574" s="12"/>
    </row>
    <row r="1575" spans="2:21">
      <c r="B1575" s="13"/>
      <c r="C1575" s="13"/>
      <c r="D1575" s="47"/>
      <c r="E1575" s="12"/>
      <c r="F1575" s="12"/>
      <c r="G1575" s="12"/>
      <c r="L1575" s="12"/>
      <c r="M1575" s="12"/>
      <c r="N1575" s="12"/>
      <c r="O1575" s="12"/>
      <c r="P1575" s="12"/>
      <c r="Q1575" s="12"/>
      <c r="R1575" s="12"/>
      <c r="S1575" s="12"/>
      <c r="T1575" s="12"/>
      <c r="U1575" s="12"/>
    </row>
    <row r="1576" spans="2:21">
      <c r="B1576" s="13"/>
      <c r="C1576" s="13"/>
      <c r="D1576" s="47"/>
      <c r="E1576" s="12"/>
      <c r="F1576" s="12"/>
      <c r="G1576" s="12"/>
      <c r="L1576" s="12"/>
      <c r="M1576" s="12"/>
      <c r="N1576" s="12"/>
      <c r="O1576" s="12"/>
      <c r="P1576" s="12"/>
      <c r="Q1576" s="12"/>
      <c r="R1576" s="12"/>
      <c r="S1576" s="12"/>
      <c r="T1576" s="12"/>
      <c r="U1576" s="12"/>
    </row>
    <row r="1577" spans="2:21">
      <c r="B1577" s="13"/>
      <c r="C1577" s="13"/>
      <c r="D1577" s="47"/>
      <c r="E1577" s="12"/>
      <c r="F1577" s="12"/>
      <c r="G1577" s="12"/>
      <c r="L1577" s="12"/>
      <c r="M1577" s="12"/>
      <c r="N1577" s="12"/>
      <c r="O1577" s="12"/>
      <c r="P1577" s="12"/>
      <c r="Q1577" s="12"/>
      <c r="R1577" s="12"/>
      <c r="S1577" s="12"/>
      <c r="T1577" s="12"/>
      <c r="U1577" s="12"/>
    </row>
    <row r="1578" spans="2:21">
      <c r="B1578" s="13"/>
      <c r="C1578" s="13"/>
      <c r="D1578" s="47"/>
      <c r="E1578" s="12"/>
      <c r="F1578" s="12"/>
      <c r="G1578" s="12"/>
      <c r="L1578" s="12"/>
      <c r="M1578" s="12"/>
      <c r="N1578" s="12"/>
      <c r="O1578" s="12"/>
      <c r="P1578" s="12"/>
      <c r="Q1578" s="12"/>
      <c r="R1578" s="12"/>
      <c r="S1578" s="12"/>
      <c r="T1578" s="12"/>
      <c r="U1578" s="12"/>
    </row>
    <row r="1579" spans="2:21">
      <c r="B1579" s="13"/>
      <c r="C1579" s="13"/>
      <c r="D1579" s="47"/>
      <c r="E1579" s="12"/>
      <c r="F1579" s="12"/>
      <c r="G1579" s="12"/>
      <c r="L1579" s="12"/>
      <c r="M1579" s="12"/>
      <c r="N1579" s="12"/>
      <c r="O1579" s="12"/>
      <c r="P1579" s="12"/>
      <c r="Q1579" s="12"/>
      <c r="R1579" s="12"/>
      <c r="S1579" s="12"/>
      <c r="T1579" s="12"/>
      <c r="U1579" s="12"/>
    </row>
    <row r="1580" spans="2:21">
      <c r="B1580" s="13"/>
      <c r="C1580" s="13"/>
      <c r="D1580" s="47"/>
      <c r="E1580" s="12"/>
      <c r="F1580" s="12"/>
      <c r="G1580" s="12"/>
      <c r="L1580" s="12"/>
      <c r="M1580" s="12"/>
      <c r="N1580" s="12"/>
      <c r="O1580" s="12"/>
      <c r="P1580" s="12"/>
      <c r="Q1580" s="12"/>
      <c r="R1580" s="12"/>
      <c r="S1580" s="12"/>
      <c r="T1580" s="12"/>
      <c r="U1580" s="12"/>
    </row>
    <row r="1581" spans="2:21">
      <c r="B1581" s="13"/>
      <c r="C1581" s="13"/>
      <c r="D1581" s="47"/>
      <c r="E1581" s="12"/>
      <c r="F1581" s="12"/>
      <c r="G1581" s="12"/>
      <c r="L1581" s="12"/>
      <c r="M1581" s="12"/>
      <c r="N1581" s="12"/>
      <c r="O1581" s="12"/>
      <c r="P1581" s="12"/>
      <c r="Q1581" s="12"/>
      <c r="R1581" s="12"/>
      <c r="S1581" s="12"/>
      <c r="T1581" s="12"/>
      <c r="U1581" s="12"/>
    </row>
    <row r="1582" spans="2:21">
      <c r="B1582" s="13"/>
      <c r="C1582" s="13"/>
      <c r="D1582" s="47"/>
      <c r="E1582" s="12"/>
      <c r="F1582" s="12"/>
      <c r="G1582" s="12"/>
      <c r="L1582" s="12"/>
      <c r="M1582" s="12"/>
      <c r="N1582" s="12"/>
      <c r="O1582" s="12"/>
      <c r="P1582" s="12"/>
      <c r="Q1582" s="12"/>
      <c r="R1582" s="12"/>
      <c r="S1582" s="12"/>
      <c r="T1582" s="12"/>
      <c r="U1582" s="12"/>
    </row>
    <row r="1583" spans="2:21">
      <c r="B1583" s="13"/>
      <c r="C1583" s="13"/>
      <c r="D1583" s="47"/>
      <c r="E1583" s="12"/>
      <c r="F1583" s="12"/>
      <c r="G1583" s="12"/>
      <c r="L1583" s="12"/>
      <c r="M1583" s="12"/>
      <c r="N1583" s="12"/>
      <c r="O1583" s="12"/>
      <c r="P1583" s="12"/>
      <c r="Q1583" s="12"/>
      <c r="R1583" s="12"/>
      <c r="S1583" s="12"/>
      <c r="T1583" s="12"/>
      <c r="U1583" s="12"/>
    </row>
    <row r="1584" spans="2:21">
      <c r="B1584" s="13"/>
      <c r="C1584" s="13"/>
      <c r="D1584" s="47"/>
      <c r="E1584" s="12"/>
      <c r="F1584" s="12"/>
      <c r="G1584" s="12"/>
      <c r="L1584" s="12"/>
      <c r="M1584" s="12"/>
      <c r="N1584" s="12"/>
      <c r="O1584" s="12"/>
      <c r="P1584" s="12"/>
      <c r="Q1584" s="12"/>
      <c r="R1584" s="12"/>
      <c r="S1584" s="12"/>
      <c r="T1584" s="12"/>
      <c r="U1584" s="12"/>
    </row>
    <row r="1585" spans="2:21">
      <c r="B1585" s="13"/>
      <c r="C1585" s="13"/>
      <c r="D1585" s="47"/>
      <c r="E1585" s="12"/>
      <c r="F1585" s="12"/>
      <c r="G1585" s="12"/>
      <c r="L1585" s="12"/>
      <c r="M1585" s="12"/>
      <c r="N1585" s="12"/>
      <c r="O1585" s="12"/>
      <c r="P1585" s="12"/>
      <c r="Q1585" s="12"/>
      <c r="R1585" s="12"/>
      <c r="S1585" s="12"/>
      <c r="T1585" s="12"/>
      <c r="U1585" s="12"/>
    </row>
    <row r="1586" spans="2:21">
      <c r="B1586" s="13"/>
      <c r="C1586" s="13"/>
      <c r="D1586" s="47"/>
      <c r="E1586" s="12"/>
      <c r="F1586" s="12"/>
      <c r="G1586" s="12"/>
      <c r="L1586" s="12"/>
      <c r="M1586" s="12"/>
      <c r="N1586" s="12"/>
      <c r="O1586" s="12"/>
      <c r="P1586" s="12"/>
      <c r="Q1586" s="12"/>
      <c r="R1586" s="12"/>
      <c r="S1586" s="12"/>
      <c r="T1586" s="12"/>
      <c r="U1586" s="12"/>
    </row>
    <row r="1587" spans="2:21">
      <c r="B1587" s="13"/>
      <c r="C1587" s="13"/>
      <c r="D1587" s="47"/>
      <c r="E1587" s="12"/>
      <c r="F1587" s="12"/>
      <c r="G1587" s="12"/>
      <c r="L1587" s="12"/>
      <c r="M1587" s="12"/>
      <c r="N1587" s="12"/>
      <c r="O1587" s="12"/>
      <c r="P1587" s="12"/>
      <c r="Q1587" s="12"/>
      <c r="R1587" s="12"/>
      <c r="S1587" s="12"/>
      <c r="T1587" s="12"/>
      <c r="U1587" s="12"/>
    </row>
    <row r="1588" spans="2:21">
      <c r="B1588" s="13"/>
      <c r="C1588" s="13"/>
      <c r="D1588" s="47"/>
      <c r="E1588" s="12"/>
      <c r="F1588" s="12"/>
      <c r="G1588" s="12"/>
      <c r="L1588" s="12"/>
      <c r="M1588" s="12"/>
      <c r="N1588" s="12"/>
      <c r="O1588" s="12"/>
      <c r="P1588" s="12"/>
      <c r="Q1588" s="12"/>
      <c r="R1588" s="12"/>
      <c r="S1588" s="12"/>
      <c r="T1588" s="12"/>
      <c r="U1588" s="12"/>
    </row>
    <row r="1589" spans="2:21">
      <c r="B1589" s="13"/>
      <c r="C1589" s="13"/>
      <c r="D1589" s="47"/>
      <c r="E1589" s="12"/>
      <c r="F1589" s="12"/>
      <c r="G1589" s="12"/>
      <c r="L1589" s="12"/>
      <c r="M1589" s="12"/>
      <c r="N1589" s="12"/>
      <c r="O1589" s="12"/>
      <c r="P1589" s="12"/>
      <c r="Q1589" s="12"/>
      <c r="R1589" s="12"/>
      <c r="S1589" s="12"/>
      <c r="T1589" s="12"/>
      <c r="U1589" s="12"/>
    </row>
    <row r="1590" spans="2:21">
      <c r="B1590" s="13"/>
      <c r="C1590" s="13"/>
      <c r="D1590" s="47"/>
      <c r="E1590" s="12"/>
      <c r="F1590" s="12"/>
      <c r="G1590" s="12"/>
      <c r="L1590" s="12"/>
      <c r="M1590" s="12"/>
      <c r="N1590" s="12"/>
      <c r="O1590" s="12"/>
      <c r="P1590" s="12"/>
      <c r="Q1590" s="12"/>
      <c r="R1590" s="12"/>
      <c r="S1590" s="12"/>
      <c r="T1590" s="12"/>
      <c r="U1590" s="12"/>
    </row>
    <row r="1591" spans="2:21">
      <c r="B1591" s="13"/>
      <c r="C1591" s="13"/>
      <c r="D1591" s="47"/>
      <c r="E1591" s="12"/>
      <c r="F1591" s="12"/>
      <c r="G1591" s="12"/>
      <c r="L1591" s="12"/>
      <c r="M1591" s="12"/>
      <c r="N1591" s="12"/>
      <c r="O1591" s="12"/>
      <c r="P1591" s="12"/>
      <c r="Q1591" s="12"/>
      <c r="R1591" s="12"/>
      <c r="S1591" s="12"/>
      <c r="T1591" s="12"/>
      <c r="U1591" s="12"/>
    </row>
    <row r="1592" spans="2:21">
      <c r="B1592" s="16"/>
      <c r="C1592" s="16"/>
      <c r="D1592" s="48"/>
      <c r="E1592" s="12"/>
      <c r="F1592" s="12"/>
      <c r="G1592" s="12"/>
      <c r="L1592" s="12"/>
      <c r="M1592" s="12"/>
      <c r="N1592" s="12"/>
      <c r="O1592" s="12"/>
      <c r="P1592" s="12"/>
      <c r="Q1592" s="12"/>
      <c r="R1592" s="12"/>
      <c r="S1592" s="12"/>
      <c r="T1592" s="12"/>
      <c r="U1592" s="12"/>
    </row>
    <row r="1593" spans="2:21">
      <c r="B1593" s="13"/>
      <c r="C1593" s="13"/>
      <c r="D1593" s="47"/>
      <c r="E1593" s="12"/>
      <c r="F1593" s="12"/>
      <c r="G1593" s="12"/>
      <c r="L1593" s="12"/>
      <c r="M1593" s="12"/>
      <c r="N1593" s="12"/>
      <c r="O1593" s="12"/>
      <c r="P1593" s="12"/>
      <c r="Q1593" s="12"/>
      <c r="R1593" s="12"/>
      <c r="S1593" s="12"/>
      <c r="T1593" s="12"/>
      <c r="U1593" s="12"/>
    </row>
    <row r="1594" spans="2:21">
      <c r="B1594" s="13"/>
      <c r="C1594" s="13"/>
      <c r="D1594" s="47"/>
      <c r="E1594" s="12"/>
      <c r="F1594" s="12"/>
      <c r="G1594" s="12"/>
      <c r="L1594" s="12"/>
      <c r="M1594" s="12"/>
      <c r="N1594" s="12"/>
      <c r="O1594" s="12"/>
      <c r="P1594" s="12"/>
      <c r="Q1594" s="12"/>
      <c r="R1594" s="12"/>
      <c r="S1594" s="12"/>
      <c r="T1594" s="12"/>
      <c r="U1594" s="12"/>
    </row>
    <row r="1595" spans="2:21">
      <c r="B1595" s="13"/>
      <c r="C1595" s="13"/>
      <c r="D1595" s="47"/>
      <c r="E1595" s="12"/>
      <c r="F1595" s="12"/>
      <c r="G1595" s="12"/>
      <c r="L1595" s="12"/>
      <c r="M1595" s="12"/>
      <c r="N1595" s="12"/>
      <c r="O1595" s="12"/>
      <c r="P1595" s="12"/>
      <c r="Q1595" s="12"/>
      <c r="R1595" s="12"/>
      <c r="S1595" s="12"/>
      <c r="T1595" s="12"/>
      <c r="U1595" s="12"/>
    </row>
    <row r="1596" spans="2:21">
      <c r="B1596" s="13"/>
      <c r="C1596" s="13"/>
      <c r="D1596" s="47"/>
      <c r="E1596" s="12"/>
      <c r="F1596" s="12"/>
      <c r="G1596" s="12"/>
      <c r="L1596" s="12"/>
      <c r="M1596" s="12"/>
      <c r="N1596" s="12"/>
      <c r="O1596" s="12"/>
      <c r="P1596" s="12"/>
      <c r="Q1596" s="12"/>
      <c r="R1596" s="12"/>
      <c r="S1596" s="12"/>
      <c r="T1596" s="12"/>
      <c r="U1596" s="12"/>
    </row>
    <row r="1597" spans="2:21">
      <c r="B1597" s="13"/>
      <c r="C1597" s="13"/>
      <c r="D1597" s="47"/>
      <c r="E1597" s="12"/>
      <c r="F1597" s="12"/>
      <c r="G1597" s="12"/>
      <c r="L1597" s="12"/>
      <c r="M1597" s="12"/>
      <c r="N1597" s="12"/>
      <c r="O1597" s="12"/>
      <c r="P1597" s="12"/>
      <c r="Q1597" s="12"/>
      <c r="R1597" s="12"/>
      <c r="S1597" s="12"/>
      <c r="T1597" s="12"/>
      <c r="U1597" s="12"/>
    </row>
    <row r="1598" spans="2:21">
      <c r="B1598" s="13"/>
      <c r="C1598" s="13"/>
      <c r="D1598" s="47"/>
      <c r="E1598" s="12"/>
      <c r="F1598" s="12"/>
      <c r="G1598" s="12"/>
      <c r="L1598" s="12"/>
      <c r="M1598" s="12"/>
      <c r="N1598" s="12"/>
      <c r="O1598" s="12"/>
      <c r="P1598" s="12"/>
      <c r="Q1598" s="12"/>
      <c r="R1598" s="12"/>
      <c r="S1598" s="12"/>
      <c r="T1598" s="12"/>
      <c r="U1598" s="12"/>
    </row>
    <row r="1599" spans="2:21">
      <c r="B1599" s="13"/>
      <c r="C1599" s="13"/>
      <c r="D1599" s="47"/>
      <c r="E1599" s="12"/>
      <c r="F1599" s="12"/>
      <c r="G1599" s="12"/>
      <c r="L1599" s="12"/>
      <c r="M1599" s="12"/>
      <c r="N1599" s="12"/>
      <c r="O1599" s="12"/>
      <c r="P1599" s="12"/>
      <c r="Q1599" s="12"/>
      <c r="R1599" s="12"/>
      <c r="S1599" s="12"/>
      <c r="T1599" s="12"/>
      <c r="U1599" s="12"/>
    </row>
    <row r="1600" spans="2:21">
      <c r="B1600" s="13"/>
      <c r="C1600" s="13"/>
      <c r="D1600" s="47"/>
      <c r="E1600" s="12"/>
      <c r="F1600" s="12"/>
      <c r="G1600" s="12"/>
      <c r="L1600" s="12"/>
      <c r="M1600" s="12"/>
      <c r="N1600" s="12"/>
      <c r="O1600" s="12"/>
      <c r="P1600" s="12"/>
      <c r="Q1600" s="12"/>
      <c r="R1600" s="12"/>
      <c r="S1600" s="12"/>
      <c r="T1600" s="12"/>
      <c r="U1600" s="12"/>
    </row>
    <row r="1601" spans="2:21">
      <c r="B1601" s="13"/>
      <c r="C1601" s="10"/>
      <c r="D1601" s="46"/>
      <c r="E1601" s="12"/>
      <c r="F1601" s="12"/>
      <c r="G1601" s="12"/>
      <c r="L1601" s="12"/>
      <c r="M1601" s="12"/>
      <c r="N1601" s="12"/>
      <c r="O1601" s="12"/>
      <c r="P1601" s="12"/>
      <c r="Q1601" s="12"/>
      <c r="R1601" s="12"/>
      <c r="S1601" s="12"/>
      <c r="T1601" s="12"/>
      <c r="U1601" s="12"/>
    </row>
    <row r="1602" spans="2:21">
      <c r="B1602" s="13"/>
      <c r="C1602" s="13"/>
      <c r="D1602" s="47"/>
      <c r="E1602" s="12"/>
      <c r="F1602" s="12"/>
      <c r="G1602" s="12"/>
      <c r="L1602" s="12"/>
      <c r="M1602" s="12"/>
      <c r="N1602" s="12"/>
      <c r="O1602" s="12"/>
      <c r="P1602" s="12"/>
      <c r="Q1602" s="12"/>
      <c r="R1602" s="12"/>
      <c r="S1602" s="12"/>
      <c r="T1602" s="12"/>
      <c r="U1602" s="12"/>
    </row>
    <row r="1603" spans="2:21">
      <c r="B1603" s="13"/>
      <c r="C1603" s="13"/>
      <c r="D1603" s="47"/>
      <c r="E1603" s="12"/>
      <c r="F1603" s="12"/>
      <c r="G1603" s="12"/>
      <c r="L1603" s="12"/>
      <c r="M1603" s="12"/>
      <c r="N1603" s="12"/>
      <c r="O1603" s="12"/>
      <c r="P1603" s="12"/>
      <c r="Q1603" s="12"/>
      <c r="R1603" s="12"/>
      <c r="S1603" s="12"/>
      <c r="T1603" s="12"/>
      <c r="U1603" s="12"/>
    </row>
    <row r="1604" spans="2:21">
      <c r="B1604" s="13"/>
      <c r="C1604" s="13"/>
      <c r="D1604" s="47"/>
      <c r="E1604" s="12"/>
      <c r="F1604" s="12"/>
      <c r="G1604" s="12"/>
      <c r="L1604" s="12"/>
      <c r="M1604" s="12"/>
      <c r="N1604" s="12"/>
      <c r="O1604" s="12"/>
      <c r="P1604" s="12"/>
      <c r="Q1604" s="12"/>
      <c r="R1604" s="12"/>
      <c r="S1604" s="12"/>
      <c r="T1604" s="12"/>
      <c r="U1604" s="12"/>
    </row>
    <row r="1605" spans="2:21">
      <c r="B1605" s="13"/>
      <c r="C1605" s="13"/>
      <c r="D1605" s="47"/>
      <c r="E1605" s="12"/>
      <c r="F1605" s="12"/>
      <c r="G1605" s="12"/>
      <c r="L1605" s="12"/>
      <c r="M1605" s="12"/>
      <c r="N1605" s="12"/>
      <c r="O1605" s="12"/>
      <c r="P1605" s="12"/>
      <c r="Q1605" s="12"/>
      <c r="R1605" s="12"/>
      <c r="S1605" s="12"/>
      <c r="T1605" s="12"/>
      <c r="U1605" s="12"/>
    </row>
    <row r="1606" spans="2:21">
      <c r="B1606" s="13"/>
      <c r="C1606" s="13"/>
      <c r="D1606" s="47"/>
      <c r="E1606" s="12"/>
      <c r="F1606" s="12"/>
      <c r="G1606" s="12"/>
      <c r="L1606" s="12"/>
      <c r="M1606" s="12"/>
      <c r="N1606" s="12"/>
      <c r="O1606" s="12"/>
      <c r="P1606" s="12"/>
      <c r="Q1606" s="12"/>
      <c r="R1606" s="12"/>
      <c r="S1606" s="12"/>
      <c r="T1606" s="12"/>
      <c r="U1606" s="12"/>
    </row>
    <row r="1607" spans="2:21">
      <c r="B1607" s="13"/>
      <c r="C1607" s="13"/>
      <c r="D1607" s="47"/>
      <c r="E1607" s="12"/>
      <c r="F1607" s="12"/>
      <c r="G1607" s="12"/>
      <c r="L1607" s="12"/>
      <c r="M1607" s="12"/>
      <c r="N1607" s="12"/>
      <c r="O1607" s="12"/>
      <c r="P1607" s="12"/>
      <c r="Q1607" s="12"/>
      <c r="R1607" s="12"/>
      <c r="S1607" s="12"/>
      <c r="T1607" s="12"/>
      <c r="U1607" s="12"/>
    </row>
    <row r="1608" spans="2:21">
      <c r="B1608" s="13"/>
      <c r="C1608" s="13"/>
      <c r="D1608" s="47"/>
      <c r="E1608" s="12"/>
      <c r="F1608" s="12"/>
      <c r="G1608" s="12"/>
      <c r="L1608" s="12"/>
      <c r="M1608" s="12"/>
      <c r="N1608" s="12"/>
      <c r="O1608" s="12"/>
      <c r="P1608" s="12"/>
      <c r="Q1608" s="12"/>
      <c r="R1608" s="12"/>
      <c r="S1608" s="12"/>
      <c r="T1608" s="12"/>
      <c r="U1608" s="12"/>
    </row>
    <row r="1609" spans="2:21">
      <c r="B1609" s="13"/>
      <c r="C1609" s="13"/>
      <c r="D1609" s="47"/>
      <c r="E1609" s="12"/>
      <c r="F1609" s="12"/>
      <c r="G1609" s="12"/>
      <c r="L1609" s="12"/>
      <c r="M1609" s="12"/>
      <c r="N1609" s="12"/>
      <c r="O1609" s="12"/>
      <c r="P1609" s="12"/>
      <c r="Q1609" s="12"/>
      <c r="R1609" s="12"/>
      <c r="S1609" s="12"/>
      <c r="T1609" s="12"/>
      <c r="U1609" s="12"/>
    </row>
    <row r="1610" spans="2:21">
      <c r="B1610" s="13"/>
      <c r="C1610" s="13"/>
      <c r="D1610" s="47"/>
      <c r="E1610" s="12"/>
      <c r="F1610" s="12"/>
      <c r="G1610" s="12"/>
      <c r="L1610" s="12"/>
      <c r="M1610" s="12"/>
      <c r="N1610" s="12"/>
      <c r="O1610" s="12"/>
      <c r="P1610" s="12"/>
      <c r="Q1610" s="12"/>
      <c r="R1610" s="12"/>
      <c r="S1610" s="12"/>
      <c r="T1610" s="12"/>
      <c r="U1610" s="12"/>
    </row>
    <row r="1611" spans="2:21">
      <c r="B1611" s="13"/>
      <c r="C1611" s="13"/>
      <c r="D1611" s="47"/>
      <c r="E1611" s="12"/>
      <c r="F1611" s="12"/>
      <c r="G1611" s="12"/>
      <c r="L1611" s="12"/>
      <c r="M1611" s="12"/>
      <c r="N1611" s="12"/>
      <c r="O1611" s="12"/>
      <c r="P1611" s="12"/>
      <c r="Q1611" s="12"/>
      <c r="R1611" s="12"/>
      <c r="S1611" s="12"/>
      <c r="T1611" s="12"/>
      <c r="U1611" s="12"/>
    </row>
    <row r="1612" spans="2:21">
      <c r="B1612" s="13"/>
      <c r="C1612" s="13"/>
      <c r="D1612" s="47"/>
      <c r="E1612" s="12"/>
      <c r="F1612" s="12"/>
      <c r="G1612" s="12"/>
      <c r="L1612" s="12"/>
      <c r="M1612" s="12"/>
      <c r="N1612" s="12"/>
      <c r="O1612" s="12"/>
      <c r="P1612" s="12"/>
      <c r="Q1612" s="12"/>
      <c r="R1612" s="12"/>
      <c r="S1612" s="12"/>
      <c r="T1612" s="12"/>
      <c r="U1612" s="12"/>
    </row>
    <row r="1613" spans="2:21">
      <c r="B1613" s="13"/>
      <c r="C1613" s="13"/>
      <c r="D1613" s="47"/>
      <c r="E1613" s="12"/>
      <c r="F1613" s="12"/>
      <c r="G1613" s="12"/>
      <c r="L1613" s="12"/>
      <c r="M1613" s="12"/>
      <c r="N1613" s="12"/>
      <c r="O1613" s="12"/>
      <c r="P1613" s="12"/>
      <c r="Q1613" s="12"/>
      <c r="R1613" s="12"/>
      <c r="S1613" s="12"/>
      <c r="T1613" s="12"/>
      <c r="U1613" s="12"/>
    </row>
    <row r="1614" spans="2:21">
      <c r="B1614" s="13"/>
      <c r="C1614" s="13"/>
      <c r="D1614" s="47"/>
      <c r="E1614" s="12"/>
      <c r="F1614" s="12"/>
      <c r="G1614" s="12"/>
      <c r="L1614" s="12"/>
      <c r="M1614" s="12"/>
      <c r="N1614" s="12"/>
      <c r="O1614" s="12"/>
      <c r="P1614" s="12"/>
      <c r="Q1614" s="12"/>
      <c r="R1614" s="12"/>
      <c r="S1614" s="12"/>
      <c r="T1614" s="12"/>
      <c r="U1614" s="12"/>
    </row>
    <row r="1615" spans="2:21">
      <c r="B1615" s="13"/>
      <c r="C1615" s="13"/>
      <c r="D1615" s="47"/>
      <c r="E1615" s="12"/>
      <c r="F1615" s="12"/>
      <c r="G1615" s="12"/>
      <c r="L1615" s="12"/>
      <c r="M1615" s="12"/>
      <c r="N1615" s="12"/>
      <c r="O1615" s="12"/>
      <c r="P1615" s="12"/>
      <c r="Q1615" s="12"/>
      <c r="R1615" s="12"/>
      <c r="S1615" s="12"/>
      <c r="T1615" s="12"/>
      <c r="U1615" s="12"/>
    </row>
    <row r="1616" spans="2:21">
      <c r="B1616" s="13"/>
      <c r="C1616" s="13"/>
      <c r="D1616" s="47"/>
      <c r="E1616" s="12"/>
      <c r="F1616" s="12"/>
      <c r="G1616" s="12"/>
      <c r="L1616" s="12"/>
      <c r="M1616" s="12"/>
      <c r="N1616" s="12"/>
      <c r="O1616" s="12"/>
      <c r="P1616" s="12"/>
      <c r="Q1616" s="12"/>
      <c r="R1616" s="12"/>
      <c r="S1616" s="12"/>
      <c r="T1616" s="12"/>
      <c r="U1616" s="12"/>
    </row>
    <row r="1617" spans="2:21">
      <c r="B1617" s="13"/>
      <c r="C1617" s="13"/>
      <c r="D1617" s="47"/>
      <c r="E1617" s="12"/>
      <c r="F1617" s="12"/>
      <c r="G1617" s="12"/>
      <c r="L1617" s="12"/>
      <c r="M1617" s="12"/>
      <c r="N1617" s="12"/>
      <c r="O1617" s="12"/>
      <c r="P1617" s="12"/>
      <c r="Q1617" s="12"/>
      <c r="R1617" s="12"/>
      <c r="S1617" s="12"/>
      <c r="T1617" s="12"/>
      <c r="U1617" s="12"/>
    </row>
    <row r="1618" spans="2:21">
      <c r="B1618" s="13"/>
      <c r="C1618" s="13"/>
      <c r="D1618" s="47"/>
      <c r="E1618" s="12"/>
      <c r="F1618" s="12"/>
      <c r="G1618" s="12"/>
      <c r="L1618" s="12"/>
      <c r="M1618" s="12"/>
      <c r="N1618" s="12"/>
      <c r="O1618" s="12"/>
      <c r="P1618" s="12"/>
      <c r="Q1618" s="12"/>
      <c r="R1618" s="12"/>
      <c r="S1618" s="12"/>
      <c r="T1618" s="12"/>
      <c r="U1618" s="12"/>
    </row>
    <row r="1619" spans="2:21">
      <c r="B1619" s="13"/>
      <c r="C1619" s="13"/>
      <c r="D1619" s="47"/>
      <c r="E1619" s="12"/>
      <c r="F1619" s="12"/>
      <c r="G1619" s="12"/>
      <c r="L1619" s="12"/>
      <c r="M1619" s="12"/>
      <c r="N1619" s="12"/>
      <c r="O1619" s="12"/>
      <c r="P1619" s="12"/>
      <c r="Q1619" s="12"/>
      <c r="R1619" s="12"/>
      <c r="S1619" s="12"/>
      <c r="T1619" s="12"/>
      <c r="U1619" s="12"/>
    </row>
    <row r="1620" spans="2:21">
      <c r="B1620" s="13"/>
      <c r="C1620" s="13"/>
      <c r="D1620" s="47"/>
      <c r="E1620" s="12"/>
      <c r="F1620" s="12"/>
      <c r="G1620" s="12"/>
      <c r="L1620" s="12"/>
      <c r="M1620" s="12"/>
      <c r="N1620" s="12"/>
      <c r="O1620" s="12"/>
      <c r="P1620" s="12"/>
      <c r="Q1620" s="12"/>
      <c r="R1620" s="12"/>
      <c r="S1620" s="12"/>
      <c r="T1620" s="12"/>
      <c r="U1620" s="12"/>
    </row>
    <row r="1621" spans="2:21">
      <c r="B1621" s="13"/>
      <c r="C1621" s="13"/>
      <c r="D1621" s="47"/>
      <c r="E1621" s="12"/>
      <c r="F1621" s="12"/>
      <c r="G1621" s="12"/>
      <c r="L1621" s="12"/>
      <c r="M1621" s="12"/>
      <c r="N1621" s="12"/>
      <c r="O1621" s="12"/>
      <c r="P1621" s="12"/>
      <c r="Q1621" s="12"/>
      <c r="R1621" s="12"/>
      <c r="S1621" s="12"/>
      <c r="T1621" s="12"/>
      <c r="U1621" s="12"/>
    </row>
    <row r="1622" spans="2:21">
      <c r="B1622" s="13"/>
      <c r="C1622" s="13"/>
      <c r="D1622" s="47"/>
      <c r="E1622" s="12"/>
      <c r="F1622" s="12"/>
      <c r="G1622" s="12"/>
      <c r="L1622" s="12"/>
      <c r="M1622" s="12"/>
      <c r="N1622" s="12"/>
      <c r="O1622" s="12"/>
      <c r="P1622" s="12"/>
      <c r="Q1622" s="12"/>
      <c r="R1622" s="12"/>
      <c r="S1622" s="12"/>
      <c r="T1622" s="12"/>
      <c r="U1622" s="12"/>
    </row>
    <row r="1623" spans="2:21">
      <c r="B1623" s="13"/>
      <c r="C1623" s="13"/>
      <c r="D1623" s="47"/>
      <c r="E1623" s="12"/>
      <c r="F1623" s="12"/>
      <c r="G1623" s="12"/>
      <c r="L1623" s="12"/>
      <c r="M1623" s="12"/>
      <c r="N1623" s="12"/>
      <c r="O1623" s="12"/>
      <c r="P1623" s="12"/>
      <c r="Q1623" s="12"/>
      <c r="R1623" s="12"/>
      <c r="S1623" s="12"/>
      <c r="T1623" s="12"/>
      <c r="U1623" s="12"/>
    </row>
    <row r="1624" spans="2:21">
      <c r="B1624" s="13"/>
      <c r="C1624" s="13"/>
      <c r="D1624" s="47"/>
      <c r="E1624" s="12"/>
      <c r="F1624" s="12"/>
      <c r="G1624" s="12"/>
      <c r="L1624" s="12"/>
      <c r="M1624" s="12"/>
      <c r="N1624" s="12"/>
      <c r="O1624" s="12"/>
      <c r="P1624" s="12"/>
      <c r="Q1624" s="12"/>
      <c r="R1624" s="12"/>
      <c r="S1624" s="12"/>
      <c r="T1624" s="12"/>
      <c r="U1624" s="12"/>
    </row>
    <row r="1625" spans="2:21">
      <c r="B1625" s="13"/>
      <c r="C1625" s="13"/>
      <c r="D1625" s="47"/>
      <c r="E1625" s="12"/>
      <c r="F1625" s="12"/>
      <c r="G1625" s="12"/>
      <c r="L1625" s="12"/>
      <c r="M1625" s="12"/>
      <c r="N1625" s="12"/>
      <c r="O1625" s="12"/>
      <c r="P1625" s="12"/>
      <c r="Q1625" s="12"/>
      <c r="R1625" s="12"/>
      <c r="S1625" s="12"/>
      <c r="T1625" s="12"/>
      <c r="U1625" s="12"/>
    </row>
    <row r="1626" spans="2:21">
      <c r="B1626" s="13"/>
      <c r="C1626" s="13"/>
      <c r="D1626" s="47"/>
      <c r="E1626" s="12"/>
      <c r="F1626" s="12"/>
      <c r="G1626" s="12"/>
      <c r="L1626" s="12"/>
      <c r="M1626" s="12"/>
      <c r="N1626" s="12"/>
      <c r="O1626" s="12"/>
      <c r="P1626" s="12"/>
      <c r="Q1626" s="12"/>
      <c r="R1626" s="12"/>
      <c r="S1626" s="12"/>
      <c r="T1626" s="12"/>
      <c r="U1626" s="12"/>
    </row>
    <row r="1627" spans="2:21">
      <c r="B1627" s="13"/>
      <c r="C1627" s="13"/>
      <c r="D1627" s="47"/>
      <c r="E1627" s="12"/>
      <c r="F1627" s="12"/>
      <c r="G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</row>
    <row r="1628" spans="2:21">
      <c r="B1628" s="13"/>
      <c r="C1628" s="13"/>
      <c r="D1628" s="47"/>
      <c r="E1628" s="12"/>
      <c r="F1628" s="12"/>
      <c r="G1628" s="12"/>
      <c r="L1628" s="12"/>
      <c r="M1628" s="12"/>
      <c r="N1628" s="12"/>
      <c r="O1628" s="12"/>
      <c r="P1628" s="12"/>
      <c r="Q1628" s="12"/>
      <c r="R1628" s="12"/>
      <c r="S1628" s="12"/>
      <c r="T1628" s="12"/>
      <c r="U1628" s="12"/>
    </row>
    <row r="1629" spans="2:21">
      <c r="B1629" s="13"/>
      <c r="C1629" s="13"/>
      <c r="D1629" s="47"/>
      <c r="E1629" s="12"/>
      <c r="F1629" s="12"/>
      <c r="G1629" s="12"/>
      <c r="L1629" s="12"/>
      <c r="M1629" s="12"/>
      <c r="N1629" s="12"/>
      <c r="O1629" s="12"/>
      <c r="P1629" s="12"/>
      <c r="Q1629" s="12"/>
      <c r="R1629" s="12"/>
      <c r="S1629" s="12"/>
      <c r="T1629" s="12"/>
      <c r="U1629" s="12"/>
    </row>
    <row r="1630" spans="2:21">
      <c r="B1630" s="13"/>
      <c r="C1630" s="13"/>
      <c r="D1630" s="47"/>
      <c r="E1630" s="12"/>
      <c r="F1630" s="12"/>
      <c r="G1630" s="12"/>
      <c r="L1630" s="12"/>
      <c r="M1630" s="12"/>
      <c r="N1630" s="12"/>
      <c r="O1630" s="12"/>
      <c r="P1630" s="12"/>
      <c r="Q1630" s="12"/>
      <c r="R1630" s="12"/>
      <c r="S1630" s="12"/>
      <c r="T1630" s="12"/>
      <c r="U1630" s="12"/>
    </row>
    <row r="1631" spans="2:21">
      <c r="B1631" s="13"/>
      <c r="C1631" s="13"/>
      <c r="D1631" s="47"/>
      <c r="E1631" s="12"/>
      <c r="F1631" s="12"/>
      <c r="G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</row>
    <row r="1632" spans="2:21">
      <c r="B1632" s="13"/>
      <c r="C1632" s="13"/>
      <c r="D1632" s="47"/>
      <c r="E1632" s="12"/>
      <c r="F1632" s="12"/>
      <c r="G1632" s="12"/>
      <c r="L1632" s="12"/>
      <c r="M1632" s="12"/>
      <c r="N1632" s="12"/>
      <c r="O1632" s="12"/>
      <c r="P1632" s="12"/>
      <c r="Q1632" s="12"/>
      <c r="R1632" s="12"/>
      <c r="S1632" s="12"/>
      <c r="T1632" s="12"/>
      <c r="U1632" s="12"/>
    </row>
    <row r="1633" spans="2:21">
      <c r="B1633" s="13"/>
      <c r="C1633" s="13"/>
      <c r="D1633" s="47"/>
      <c r="E1633" s="12"/>
      <c r="F1633" s="12"/>
      <c r="G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</row>
    <row r="1634" spans="2:21">
      <c r="B1634" s="13"/>
      <c r="C1634" s="13"/>
      <c r="D1634" s="47"/>
      <c r="E1634" s="12"/>
      <c r="F1634" s="12"/>
      <c r="G1634" s="12"/>
      <c r="L1634" s="12"/>
      <c r="M1634" s="12"/>
      <c r="N1634" s="12"/>
      <c r="O1634" s="12"/>
      <c r="P1634" s="12"/>
      <c r="Q1634" s="12"/>
      <c r="R1634" s="12"/>
      <c r="S1634" s="12"/>
      <c r="T1634" s="12"/>
      <c r="U1634" s="12"/>
    </row>
    <row r="1635" spans="2:21">
      <c r="B1635" s="13"/>
      <c r="C1635" s="13"/>
      <c r="D1635" s="47"/>
      <c r="E1635" s="12"/>
      <c r="F1635" s="12"/>
      <c r="G1635" s="12"/>
      <c r="L1635" s="12"/>
      <c r="M1635" s="12"/>
      <c r="N1635" s="12"/>
      <c r="O1635" s="12"/>
      <c r="P1635" s="12"/>
      <c r="Q1635" s="12"/>
      <c r="R1635" s="12"/>
      <c r="S1635" s="12"/>
      <c r="T1635" s="12"/>
      <c r="U1635" s="12"/>
    </row>
    <row r="1636" spans="2:21">
      <c r="B1636" s="13"/>
      <c r="C1636" s="13"/>
      <c r="D1636" s="47"/>
      <c r="E1636" s="12"/>
      <c r="F1636" s="12"/>
      <c r="G1636" s="12"/>
      <c r="L1636" s="12"/>
      <c r="M1636" s="12"/>
      <c r="N1636" s="12"/>
      <c r="O1636" s="12"/>
      <c r="P1636" s="12"/>
      <c r="Q1636" s="12"/>
      <c r="R1636" s="12"/>
      <c r="S1636" s="12"/>
      <c r="T1636" s="12"/>
      <c r="U1636" s="12"/>
    </row>
    <row r="1637" spans="2:21">
      <c r="B1637" s="13"/>
      <c r="C1637" s="13"/>
      <c r="D1637" s="47"/>
      <c r="E1637" s="12"/>
      <c r="F1637" s="12"/>
      <c r="G1637" s="12"/>
      <c r="L1637" s="12"/>
      <c r="M1637" s="12"/>
      <c r="N1637" s="12"/>
      <c r="O1637" s="12"/>
      <c r="P1637" s="12"/>
      <c r="Q1637" s="12"/>
      <c r="R1637" s="12"/>
      <c r="S1637" s="12"/>
      <c r="T1637" s="12"/>
      <c r="U1637" s="12"/>
    </row>
    <row r="1638" spans="2:21">
      <c r="B1638" s="13"/>
      <c r="C1638" s="13"/>
      <c r="D1638" s="47"/>
      <c r="E1638" s="12"/>
      <c r="F1638" s="12"/>
      <c r="G1638" s="12"/>
      <c r="L1638" s="12"/>
      <c r="M1638" s="12"/>
      <c r="N1638" s="12"/>
      <c r="O1638" s="12"/>
      <c r="P1638" s="12"/>
      <c r="Q1638" s="12"/>
      <c r="R1638" s="12"/>
      <c r="S1638" s="12"/>
      <c r="T1638" s="12"/>
      <c r="U1638" s="12"/>
    </row>
    <row r="1639" spans="2:21">
      <c r="B1639" s="13"/>
      <c r="C1639" s="13"/>
      <c r="D1639" s="47"/>
      <c r="E1639" s="12"/>
      <c r="F1639" s="12"/>
      <c r="G1639" s="12"/>
      <c r="L1639" s="12"/>
      <c r="M1639" s="12"/>
      <c r="N1639" s="12"/>
      <c r="O1639" s="12"/>
      <c r="P1639" s="12"/>
      <c r="Q1639" s="12"/>
      <c r="R1639" s="12"/>
      <c r="S1639" s="12"/>
      <c r="T1639" s="12"/>
      <c r="U1639" s="12"/>
    </row>
    <row r="1640" spans="2:21">
      <c r="B1640" s="13"/>
      <c r="C1640" s="13"/>
      <c r="D1640" s="47"/>
      <c r="E1640" s="12"/>
      <c r="F1640" s="12"/>
      <c r="G1640" s="12"/>
      <c r="L1640" s="12"/>
      <c r="M1640" s="12"/>
      <c r="N1640" s="12"/>
      <c r="O1640" s="12"/>
      <c r="P1640" s="12"/>
      <c r="Q1640" s="12"/>
      <c r="R1640" s="12"/>
      <c r="S1640" s="12"/>
      <c r="T1640" s="12"/>
      <c r="U1640" s="12"/>
    </row>
    <row r="1641" spans="2:21">
      <c r="B1641" s="13"/>
      <c r="C1641" s="13"/>
      <c r="D1641" s="47"/>
      <c r="E1641" s="12"/>
      <c r="F1641" s="12"/>
      <c r="G1641" s="12"/>
      <c r="L1641" s="12"/>
      <c r="M1641" s="12"/>
      <c r="N1641" s="12"/>
      <c r="O1641" s="12"/>
      <c r="P1641" s="12"/>
      <c r="Q1641" s="12"/>
      <c r="R1641" s="12"/>
      <c r="S1641" s="12"/>
      <c r="T1641" s="12"/>
      <c r="U1641" s="12"/>
    </row>
    <row r="1642" spans="2:21">
      <c r="B1642" s="13"/>
      <c r="C1642" s="13"/>
      <c r="D1642" s="47"/>
      <c r="E1642" s="12"/>
      <c r="F1642" s="12"/>
      <c r="G1642" s="12"/>
      <c r="L1642" s="12"/>
      <c r="M1642" s="12"/>
      <c r="N1642" s="12"/>
      <c r="O1642" s="12"/>
      <c r="P1642" s="12"/>
      <c r="Q1642" s="12"/>
      <c r="R1642" s="12"/>
      <c r="S1642" s="12"/>
      <c r="T1642" s="12"/>
      <c r="U1642" s="12"/>
    </row>
    <row r="1643" spans="2:21">
      <c r="B1643" s="13"/>
      <c r="C1643" s="13"/>
      <c r="D1643" s="47"/>
      <c r="E1643" s="12"/>
      <c r="F1643" s="12"/>
      <c r="G1643" s="12"/>
      <c r="L1643" s="12"/>
      <c r="M1643" s="12"/>
      <c r="N1643" s="12"/>
      <c r="O1643" s="12"/>
      <c r="P1643" s="12"/>
      <c r="Q1643" s="12"/>
      <c r="R1643" s="12"/>
      <c r="S1643" s="12"/>
      <c r="T1643" s="12"/>
      <c r="U1643" s="12"/>
    </row>
    <row r="1644" spans="2:21">
      <c r="B1644" s="13"/>
      <c r="C1644" s="13"/>
      <c r="D1644" s="47"/>
      <c r="E1644" s="12"/>
      <c r="F1644" s="12"/>
      <c r="G1644" s="12"/>
      <c r="L1644" s="12"/>
      <c r="M1644" s="12"/>
      <c r="N1644" s="12"/>
      <c r="O1644" s="12"/>
      <c r="P1644" s="12"/>
      <c r="Q1644" s="12"/>
      <c r="R1644" s="12"/>
      <c r="S1644" s="12"/>
      <c r="T1644" s="12"/>
      <c r="U1644" s="12"/>
    </row>
    <row r="1645" spans="2:21">
      <c r="B1645" s="13"/>
      <c r="C1645" s="13"/>
      <c r="D1645" s="47"/>
      <c r="E1645" s="12"/>
      <c r="F1645" s="12"/>
      <c r="G1645" s="12"/>
      <c r="L1645" s="12"/>
      <c r="M1645" s="12"/>
      <c r="N1645" s="12"/>
      <c r="O1645" s="12"/>
      <c r="P1645" s="12"/>
      <c r="Q1645" s="12"/>
      <c r="R1645" s="12"/>
      <c r="S1645" s="12"/>
      <c r="T1645" s="12"/>
      <c r="U1645" s="12"/>
    </row>
    <row r="1646" spans="2:21">
      <c r="B1646" s="13"/>
      <c r="C1646" s="13"/>
      <c r="D1646" s="47"/>
      <c r="E1646" s="12"/>
      <c r="F1646" s="12"/>
      <c r="G1646" s="12"/>
      <c r="L1646" s="12"/>
      <c r="M1646" s="12"/>
      <c r="N1646" s="12"/>
      <c r="O1646" s="12"/>
      <c r="P1646" s="12"/>
      <c r="Q1646" s="12"/>
      <c r="R1646" s="12"/>
      <c r="S1646" s="12"/>
      <c r="T1646" s="12"/>
      <c r="U1646" s="12"/>
    </row>
    <row r="1647" spans="2:21">
      <c r="B1647" s="13"/>
      <c r="C1647" s="13"/>
      <c r="D1647" s="47"/>
      <c r="E1647" s="12"/>
      <c r="F1647" s="12"/>
      <c r="G1647" s="12"/>
      <c r="L1647" s="12"/>
      <c r="M1647" s="12"/>
      <c r="N1647" s="12"/>
      <c r="O1647" s="12"/>
      <c r="P1647" s="12"/>
      <c r="Q1647" s="12"/>
      <c r="R1647" s="12"/>
      <c r="S1647" s="12"/>
      <c r="T1647" s="12"/>
      <c r="U1647" s="12"/>
    </row>
    <row r="1648" spans="2:21">
      <c r="B1648" s="13"/>
      <c r="C1648" s="13"/>
      <c r="D1648" s="47"/>
      <c r="E1648" s="12"/>
      <c r="F1648" s="12"/>
      <c r="G1648" s="12"/>
      <c r="L1648" s="12"/>
      <c r="M1648" s="12"/>
      <c r="N1648" s="12"/>
      <c r="O1648" s="12"/>
      <c r="P1648" s="12"/>
      <c r="Q1648" s="12"/>
      <c r="R1648" s="12"/>
      <c r="S1648" s="12"/>
      <c r="T1648" s="12"/>
      <c r="U1648" s="12"/>
    </row>
    <row r="1649" spans="2:21">
      <c r="B1649" s="13"/>
      <c r="C1649" s="13"/>
      <c r="D1649" s="47"/>
      <c r="E1649" s="12"/>
      <c r="F1649" s="12"/>
      <c r="G1649" s="12"/>
      <c r="L1649" s="12"/>
      <c r="M1649" s="12"/>
      <c r="N1649" s="12"/>
      <c r="O1649" s="12"/>
      <c r="P1649" s="12"/>
      <c r="Q1649" s="12"/>
      <c r="R1649" s="12"/>
      <c r="S1649" s="12"/>
      <c r="T1649" s="12"/>
      <c r="U1649" s="12"/>
    </row>
    <row r="1650" spans="2:21">
      <c r="B1650" s="13"/>
      <c r="C1650" s="13"/>
      <c r="D1650" s="47"/>
      <c r="E1650" s="12"/>
      <c r="F1650" s="12"/>
      <c r="G1650" s="12"/>
      <c r="L1650" s="12"/>
      <c r="M1650" s="12"/>
      <c r="N1650" s="12"/>
      <c r="O1650" s="12"/>
      <c r="P1650" s="12"/>
      <c r="Q1650" s="12"/>
      <c r="R1650" s="12"/>
      <c r="S1650" s="12"/>
      <c r="T1650" s="12"/>
      <c r="U1650" s="12"/>
    </row>
    <row r="1651" spans="2:21">
      <c r="B1651" s="13"/>
      <c r="C1651" s="13"/>
      <c r="D1651" s="47"/>
      <c r="E1651" s="12"/>
      <c r="F1651" s="12"/>
      <c r="G1651" s="12"/>
      <c r="L1651" s="12"/>
      <c r="M1651" s="12"/>
      <c r="N1651" s="12"/>
      <c r="O1651" s="12"/>
      <c r="P1651" s="12"/>
      <c r="Q1651" s="12"/>
      <c r="R1651" s="12"/>
      <c r="S1651" s="12"/>
      <c r="T1651" s="12"/>
      <c r="U1651" s="12"/>
    </row>
    <row r="1652" spans="2:21">
      <c r="B1652" s="13"/>
      <c r="C1652" s="13"/>
      <c r="D1652" s="47"/>
      <c r="E1652" s="12"/>
      <c r="F1652" s="12"/>
      <c r="G1652" s="12"/>
      <c r="L1652" s="12"/>
      <c r="M1652" s="12"/>
      <c r="N1652" s="12"/>
      <c r="O1652" s="12"/>
      <c r="P1652" s="12"/>
      <c r="Q1652" s="12"/>
      <c r="R1652" s="12"/>
      <c r="S1652" s="12"/>
      <c r="T1652" s="12"/>
      <c r="U1652" s="12"/>
    </row>
    <row r="1653" spans="2:21">
      <c r="B1653" s="13"/>
      <c r="C1653" s="13"/>
      <c r="D1653" s="47"/>
      <c r="E1653" s="12"/>
      <c r="F1653" s="12"/>
      <c r="G1653" s="12"/>
      <c r="L1653" s="12"/>
      <c r="M1653" s="12"/>
      <c r="N1653" s="12"/>
      <c r="O1653" s="12"/>
      <c r="P1653" s="12"/>
      <c r="Q1653" s="12"/>
      <c r="R1653" s="12"/>
      <c r="S1653" s="12"/>
      <c r="T1653" s="12"/>
      <c r="U1653" s="12"/>
    </row>
    <row r="1654" spans="2:21">
      <c r="B1654" s="13"/>
      <c r="C1654" s="13"/>
      <c r="D1654" s="47"/>
      <c r="E1654" s="12"/>
      <c r="F1654" s="12"/>
      <c r="G1654" s="12"/>
      <c r="L1654" s="12"/>
      <c r="M1654" s="12"/>
      <c r="N1654" s="12"/>
      <c r="O1654" s="12"/>
      <c r="P1654" s="12"/>
      <c r="Q1654" s="12"/>
      <c r="R1654" s="12"/>
      <c r="S1654" s="12"/>
      <c r="T1654" s="12"/>
      <c r="U1654" s="12"/>
    </row>
    <row r="1655" spans="2:21">
      <c r="B1655" s="13"/>
      <c r="C1655" s="13"/>
      <c r="D1655" s="47"/>
      <c r="E1655" s="12"/>
      <c r="F1655" s="12"/>
      <c r="G1655" s="12"/>
      <c r="L1655" s="12"/>
      <c r="M1655" s="12"/>
      <c r="N1655" s="12"/>
      <c r="O1655" s="12"/>
      <c r="P1655" s="12"/>
      <c r="Q1655" s="12"/>
      <c r="R1655" s="12"/>
      <c r="S1655" s="12"/>
      <c r="T1655" s="12"/>
      <c r="U1655" s="12"/>
    </row>
    <row r="1656" spans="2:21">
      <c r="B1656" s="13"/>
      <c r="C1656" s="13"/>
      <c r="D1656" s="47"/>
      <c r="E1656" s="12"/>
      <c r="F1656" s="12"/>
      <c r="G1656" s="12"/>
      <c r="L1656" s="12"/>
      <c r="M1656" s="12"/>
      <c r="N1656" s="12"/>
      <c r="O1656" s="12"/>
      <c r="P1656" s="12"/>
      <c r="Q1656" s="12"/>
      <c r="R1656" s="12"/>
      <c r="S1656" s="12"/>
      <c r="T1656" s="12"/>
      <c r="U1656" s="12"/>
    </row>
    <row r="1657" spans="2:21">
      <c r="B1657" s="13"/>
      <c r="C1657" s="13"/>
      <c r="D1657" s="47"/>
      <c r="E1657" s="12"/>
      <c r="F1657" s="12"/>
      <c r="G1657" s="12"/>
      <c r="L1657" s="12"/>
      <c r="M1657" s="12"/>
      <c r="N1657" s="12"/>
      <c r="O1657" s="12"/>
      <c r="P1657" s="12"/>
      <c r="Q1657" s="12"/>
      <c r="R1657" s="12"/>
      <c r="S1657" s="12"/>
      <c r="T1657" s="12"/>
      <c r="U1657" s="12"/>
    </row>
    <row r="1658" spans="2:21">
      <c r="B1658" s="13"/>
      <c r="C1658" s="13"/>
      <c r="D1658" s="47"/>
      <c r="E1658" s="12"/>
      <c r="F1658" s="12"/>
      <c r="G1658" s="12"/>
      <c r="L1658" s="12"/>
      <c r="M1658" s="12"/>
      <c r="N1658" s="12"/>
      <c r="O1658" s="12"/>
      <c r="P1658" s="12"/>
      <c r="Q1658" s="12"/>
      <c r="R1658" s="12"/>
      <c r="S1658" s="12"/>
      <c r="T1658" s="12"/>
      <c r="U1658" s="12"/>
    </row>
    <row r="1659" spans="2:21">
      <c r="B1659" s="13"/>
      <c r="C1659" s="13"/>
      <c r="D1659" s="47"/>
      <c r="E1659" s="12"/>
      <c r="F1659" s="12"/>
      <c r="G1659" s="12"/>
      <c r="L1659" s="12"/>
      <c r="M1659" s="12"/>
      <c r="N1659" s="12"/>
      <c r="O1659" s="12"/>
      <c r="P1659" s="12"/>
      <c r="Q1659" s="12"/>
      <c r="R1659" s="12"/>
      <c r="S1659" s="12"/>
      <c r="T1659" s="12"/>
      <c r="U1659" s="12"/>
    </row>
    <row r="1660" spans="2:21">
      <c r="B1660" s="13"/>
      <c r="C1660" s="13"/>
      <c r="D1660" s="47"/>
      <c r="E1660" s="12"/>
      <c r="F1660" s="12"/>
      <c r="G1660" s="12"/>
      <c r="L1660" s="12"/>
      <c r="M1660" s="12"/>
      <c r="N1660" s="12"/>
      <c r="O1660" s="12"/>
      <c r="P1660" s="12"/>
      <c r="Q1660" s="12"/>
      <c r="R1660" s="12"/>
      <c r="S1660" s="12"/>
      <c r="T1660" s="12"/>
      <c r="U1660" s="12"/>
    </row>
    <row r="1661" spans="2:21">
      <c r="B1661" s="13"/>
      <c r="C1661" s="13"/>
      <c r="D1661" s="47"/>
      <c r="E1661" s="12"/>
      <c r="F1661" s="12"/>
      <c r="G1661" s="12"/>
      <c r="L1661" s="12"/>
      <c r="M1661" s="12"/>
      <c r="N1661" s="12"/>
      <c r="O1661" s="12"/>
      <c r="P1661" s="12"/>
      <c r="Q1661" s="12"/>
      <c r="R1661" s="12"/>
      <c r="S1661" s="12"/>
      <c r="T1661" s="12"/>
      <c r="U1661" s="12"/>
    </row>
    <row r="1662" spans="2:21">
      <c r="B1662" s="13"/>
      <c r="C1662" s="13"/>
      <c r="D1662" s="47"/>
      <c r="E1662" s="12"/>
      <c r="F1662" s="12"/>
      <c r="G1662" s="12"/>
      <c r="L1662" s="12"/>
      <c r="M1662" s="12"/>
      <c r="N1662" s="12"/>
      <c r="O1662" s="12"/>
      <c r="P1662" s="12"/>
      <c r="Q1662" s="12"/>
      <c r="R1662" s="12"/>
      <c r="S1662" s="12"/>
      <c r="T1662" s="12"/>
      <c r="U1662" s="12"/>
    </row>
    <row r="1663" spans="2:21">
      <c r="B1663" s="13"/>
      <c r="C1663" s="13"/>
      <c r="D1663" s="47"/>
      <c r="E1663" s="12"/>
      <c r="F1663" s="12"/>
      <c r="G1663" s="12"/>
      <c r="L1663" s="12"/>
      <c r="M1663" s="12"/>
      <c r="N1663" s="12"/>
      <c r="O1663" s="12"/>
      <c r="P1663" s="12"/>
      <c r="Q1663" s="12"/>
      <c r="R1663" s="12"/>
      <c r="S1663" s="12"/>
      <c r="T1663" s="12"/>
      <c r="U1663" s="12"/>
    </row>
    <row r="1664" spans="2:21">
      <c r="B1664" s="13"/>
      <c r="C1664" s="13"/>
      <c r="D1664" s="47"/>
      <c r="E1664" s="12"/>
      <c r="F1664" s="12"/>
      <c r="G1664" s="12"/>
      <c r="L1664" s="12"/>
      <c r="M1664" s="12"/>
      <c r="N1664" s="12"/>
      <c r="O1664" s="12"/>
      <c r="P1664" s="12"/>
      <c r="Q1664" s="12"/>
      <c r="R1664" s="12"/>
      <c r="S1664" s="12"/>
      <c r="T1664" s="12"/>
      <c r="U1664" s="12"/>
    </row>
    <row r="1665" spans="2:21">
      <c r="B1665" s="13"/>
      <c r="C1665" s="13"/>
      <c r="D1665" s="47"/>
      <c r="E1665" s="12"/>
      <c r="F1665" s="12"/>
      <c r="G1665" s="12"/>
      <c r="L1665" s="12"/>
      <c r="M1665" s="12"/>
      <c r="N1665" s="12"/>
      <c r="O1665" s="12"/>
      <c r="P1665" s="12"/>
      <c r="Q1665" s="12"/>
      <c r="R1665" s="12"/>
      <c r="S1665" s="12"/>
      <c r="T1665" s="12"/>
      <c r="U1665" s="12"/>
    </row>
    <row r="1666" spans="2:21">
      <c r="B1666" s="13"/>
      <c r="C1666" s="13"/>
      <c r="D1666" s="47"/>
      <c r="E1666" s="12"/>
      <c r="F1666" s="12"/>
      <c r="G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</row>
    <row r="1667" spans="2:21">
      <c r="B1667" s="13"/>
      <c r="C1667" s="13"/>
      <c r="D1667" s="47"/>
      <c r="E1667" s="12"/>
      <c r="F1667" s="12"/>
      <c r="G1667" s="12"/>
      <c r="L1667" s="12"/>
      <c r="M1667" s="12"/>
      <c r="N1667" s="12"/>
      <c r="O1667" s="12"/>
      <c r="P1667" s="12"/>
      <c r="Q1667" s="12"/>
      <c r="R1667" s="12"/>
      <c r="S1667" s="12"/>
      <c r="T1667" s="12"/>
      <c r="U1667" s="12"/>
    </row>
    <row r="1668" spans="2:21">
      <c r="B1668" s="13"/>
      <c r="C1668" s="13"/>
      <c r="D1668" s="47"/>
      <c r="E1668" s="12"/>
      <c r="F1668" s="12"/>
      <c r="G1668" s="12"/>
      <c r="L1668" s="12"/>
      <c r="M1668" s="12"/>
      <c r="N1668" s="12"/>
      <c r="O1668" s="12"/>
      <c r="P1668" s="12"/>
      <c r="Q1668" s="12"/>
      <c r="R1668" s="12"/>
      <c r="S1668" s="12"/>
      <c r="T1668" s="12"/>
      <c r="U1668" s="12"/>
    </row>
    <row r="1669" spans="2:21">
      <c r="B1669" s="13"/>
      <c r="C1669" s="13"/>
      <c r="D1669" s="47"/>
      <c r="E1669" s="12"/>
      <c r="F1669" s="12"/>
      <c r="G1669" s="12"/>
      <c r="L1669" s="12"/>
      <c r="M1669" s="12"/>
      <c r="N1669" s="12"/>
      <c r="O1669" s="12"/>
      <c r="P1669" s="12"/>
      <c r="Q1669" s="12"/>
      <c r="R1669" s="12"/>
      <c r="S1669" s="12"/>
      <c r="T1669" s="12"/>
      <c r="U1669" s="12"/>
    </row>
    <row r="1670" spans="2:21">
      <c r="B1670" s="13"/>
      <c r="C1670" s="13"/>
      <c r="D1670" s="47"/>
      <c r="E1670" s="12"/>
      <c r="F1670" s="12"/>
      <c r="G1670" s="12"/>
      <c r="L1670" s="12"/>
      <c r="M1670" s="12"/>
      <c r="N1670" s="12"/>
      <c r="O1670" s="12"/>
      <c r="P1670" s="12"/>
      <c r="Q1670" s="12"/>
      <c r="R1670" s="12"/>
      <c r="S1670" s="12"/>
      <c r="T1670" s="12"/>
      <c r="U1670" s="12"/>
    </row>
    <row r="1671" spans="2:21">
      <c r="B1671" s="13"/>
      <c r="C1671" s="13"/>
      <c r="D1671" s="47"/>
      <c r="E1671" s="12"/>
      <c r="F1671" s="12"/>
      <c r="G1671" s="12"/>
      <c r="L1671" s="12"/>
      <c r="M1671" s="12"/>
      <c r="N1671" s="12"/>
      <c r="O1671" s="12"/>
      <c r="P1671" s="12"/>
      <c r="Q1671" s="12"/>
      <c r="R1671" s="12"/>
      <c r="S1671" s="12"/>
      <c r="T1671" s="12"/>
      <c r="U1671" s="12"/>
    </row>
    <row r="1672" spans="2:21">
      <c r="B1672" s="13"/>
      <c r="C1672" s="13"/>
      <c r="D1672" s="47"/>
      <c r="E1672" s="12"/>
      <c r="F1672" s="12"/>
      <c r="G1672" s="12"/>
      <c r="L1672" s="12"/>
      <c r="M1672" s="12"/>
      <c r="N1672" s="12"/>
      <c r="O1672" s="12"/>
      <c r="P1672" s="12"/>
      <c r="Q1672" s="12"/>
      <c r="R1672" s="12"/>
      <c r="S1672" s="12"/>
      <c r="T1672" s="12"/>
      <c r="U1672" s="12"/>
    </row>
    <row r="1673" spans="2:21">
      <c r="B1673" s="13"/>
      <c r="C1673" s="13"/>
      <c r="D1673" s="47"/>
      <c r="E1673" s="12"/>
      <c r="F1673" s="12"/>
      <c r="G1673" s="12"/>
      <c r="L1673" s="12"/>
      <c r="M1673" s="12"/>
      <c r="N1673" s="12"/>
      <c r="O1673" s="12"/>
      <c r="P1673" s="12"/>
      <c r="Q1673" s="12"/>
      <c r="R1673" s="12"/>
      <c r="S1673" s="12"/>
      <c r="T1673" s="12"/>
      <c r="U1673" s="12"/>
    </row>
    <row r="1674" spans="2:21">
      <c r="B1674" s="13"/>
      <c r="C1674" s="13"/>
      <c r="D1674" s="47"/>
      <c r="E1674" s="12"/>
      <c r="F1674" s="12"/>
      <c r="G1674" s="12"/>
      <c r="L1674" s="12"/>
      <c r="M1674" s="12"/>
      <c r="N1674" s="12"/>
      <c r="O1674" s="12"/>
      <c r="P1674" s="12"/>
      <c r="Q1674" s="12"/>
      <c r="R1674" s="12"/>
      <c r="S1674" s="12"/>
      <c r="T1674" s="12"/>
      <c r="U1674" s="12"/>
    </row>
    <row r="1675" spans="2:21">
      <c r="B1675" s="13"/>
      <c r="C1675" s="13"/>
      <c r="D1675" s="47"/>
      <c r="E1675" s="12"/>
      <c r="F1675" s="12"/>
      <c r="G1675" s="12"/>
      <c r="L1675" s="12"/>
      <c r="M1675" s="12"/>
      <c r="N1675" s="12"/>
      <c r="O1675" s="12"/>
      <c r="P1675" s="12"/>
      <c r="Q1675" s="12"/>
      <c r="R1675" s="12"/>
      <c r="S1675" s="12"/>
      <c r="T1675" s="12"/>
      <c r="U1675" s="12"/>
    </row>
    <row r="1676" spans="2:21">
      <c r="B1676" s="13"/>
      <c r="C1676" s="13"/>
      <c r="D1676" s="47"/>
      <c r="E1676" s="12"/>
      <c r="F1676" s="12"/>
      <c r="G1676" s="12"/>
      <c r="L1676" s="12"/>
      <c r="M1676" s="12"/>
      <c r="N1676" s="12"/>
      <c r="O1676" s="12"/>
      <c r="P1676" s="12"/>
      <c r="Q1676" s="12"/>
      <c r="R1676" s="12"/>
      <c r="S1676" s="12"/>
      <c r="T1676" s="12"/>
      <c r="U1676" s="12"/>
    </row>
    <row r="1677" spans="2:21">
      <c r="B1677" s="13"/>
      <c r="C1677" s="13"/>
      <c r="D1677" s="47"/>
      <c r="E1677" s="12"/>
      <c r="F1677" s="12"/>
      <c r="G1677" s="12"/>
      <c r="L1677" s="12"/>
      <c r="M1677" s="12"/>
      <c r="N1677" s="12"/>
      <c r="O1677" s="12"/>
      <c r="P1677" s="12"/>
      <c r="Q1677" s="12"/>
      <c r="R1677" s="12"/>
      <c r="S1677" s="12"/>
      <c r="T1677" s="12"/>
      <c r="U1677" s="12"/>
    </row>
    <row r="1678" spans="2:21">
      <c r="B1678" s="13"/>
      <c r="C1678" s="13"/>
      <c r="D1678" s="47"/>
      <c r="E1678" s="12"/>
      <c r="F1678" s="12"/>
      <c r="G1678" s="12"/>
      <c r="L1678" s="12"/>
      <c r="M1678" s="12"/>
      <c r="N1678" s="12"/>
      <c r="O1678" s="12"/>
      <c r="P1678" s="12"/>
      <c r="Q1678" s="12"/>
      <c r="R1678" s="12"/>
      <c r="S1678" s="12"/>
      <c r="T1678" s="12"/>
      <c r="U1678" s="12"/>
    </row>
    <row r="1679" spans="2:21">
      <c r="B1679" s="13"/>
      <c r="C1679" s="13"/>
      <c r="D1679" s="47"/>
      <c r="E1679" s="12"/>
      <c r="F1679" s="12"/>
      <c r="G1679" s="12"/>
      <c r="L1679" s="12"/>
      <c r="M1679" s="12"/>
      <c r="N1679" s="12"/>
      <c r="O1679" s="12"/>
      <c r="P1679" s="12"/>
      <c r="Q1679" s="12"/>
      <c r="R1679" s="12"/>
      <c r="S1679" s="12"/>
      <c r="T1679" s="12"/>
      <c r="U1679" s="12"/>
    </row>
    <row r="1680" spans="2:21">
      <c r="B1680" s="13"/>
      <c r="C1680" s="13"/>
      <c r="D1680" s="47"/>
      <c r="E1680" s="12"/>
      <c r="F1680" s="12"/>
      <c r="G1680" s="12"/>
      <c r="L1680" s="12"/>
      <c r="M1680" s="12"/>
      <c r="N1680" s="12"/>
      <c r="O1680" s="12"/>
      <c r="P1680" s="12"/>
      <c r="Q1680" s="12"/>
      <c r="R1680" s="12"/>
      <c r="S1680" s="12"/>
      <c r="T1680" s="12"/>
      <c r="U1680" s="12"/>
    </row>
    <row r="1681" spans="2:21">
      <c r="B1681" s="13"/>
      <c r="C1681" s="13"/>
      <c r="D1681" s="47"/>
      <c r="E1681" s="12"/>
      <c r="F1681" s="12"/>
      <c r="G1681" s="12"/>
      <c r="L1681" s="12"/>
      <c r="M1681" s="12"/>
      <c r="N1681" s="12"/>
      <c r="O1681" s="12"/>
      <c r="P1681" s="12"/>
      <c r="Q1681" s="12"/>
      <c r="R1681" s="12"/>
      <c r="S1681" s="12"/>
      <c r="T1681" s="12"/>
      <c r="U1681" s="12"/>
    </row>
    <row r="1682" spans="2:21">
      <c r="B1682" s="13"/>
      <c r="C1682" s="13"/>
      <c r="D1682" s="47"/>
      <c r="E1682" s="12"/>
      <c r="F1682" s="12"/>
      <c r="G1682" s="12"/>
      <c r="L1682" s="12"/>
      <c r="M1682" s="12"/>
      <c r="N1682" s="12"/>
      <c r="O1682" s="12"/>
      <c r="P1682" s="12"/>
      <c r="Q1682" s="12"/>
      <c r="R1682" s="12"/>
      <c r="S1682" s="12"/>
      <c r="T1682" s="12"/>
      <c r="U1682" s="12"/>
    </row>
    <row r="1683" spans="2:21">
      <c r="B1683" s="13"/>
      <c r="C1683" s="13"/>
      <c r="D1683" s="47"/>
      <c r="E1683" s="12"/>
      <c r="F1683" s="12"/>
      <c r="G1683" s="12"/>
      <c r="L1683" s="12"/>
      <c r="M1683" s="12"/>
      <c r="N1683" s="12"/>
      <c r="O1683" s="12"/>
      <c r="P1683" s="12"/>
      <c r="Q1683" s="12"/>
      <c r="R1683" s="12"/>
      <c r="S1683" s="12"/>
      <c r="T1683" s="12"/>
      <c r="U1683" s="12"/>
    </row>
    <row r="1684" spans="2:21">
      <c r="B1684" s="13"/>
      <c r="C1684" s="13"/>
      <c r="D1684" s="47"/>
      <c r="E1684" s="12"/>
      <c r="F1684" s="12"/>
      <c r="G1684" s="12"/>
      <c r="L1684" s="12"/>
      <c r="M1684" s="12"/>
      <c r="N1684" s="12"/>
      <c r="O1684" s="12"/>
      <c r="P1684" s="12"/>
      <c r="Q1684" s="12"/>
      <c r="R1684" s="12"/>
      <c r="S1684" s="12"/>
      <c r="T1684" s="12"/>
      <c r="U1684" s="12"/>
    </row>
    <row r="1685" spans="2:21">
      <c r="B1685" s="13"/>
      <c r="C1685" s="13"/>
      <c r="D1685" s="47"/>
      <c r="E1685" s="12"/>
      <c r="F1685" s="12"/>
      <c r="G1685" s="12"/>
      <c r="L1685" s="12"/>
      <c r="M1685" s="12"/>
      <c r="N1685" s="12"/>
      <c r="O1685" s="12"/>
      <c r="P1685" s="12"/>
      <c r="Q1685" s="12"/>
      <c r="R1685" s="12"/>
      <c r="S1685" s="12"/>
      <c r="T1685" s="12"/>
      <c r="U1685" s="12"/>
    </row>
    <row r="1686" spans="2:21">
      <c r="B1686" s="13"/>
      <c r="C1686" s="13"/>
      <c r="D1686" s="47"/>
      <c r="E1686" s="12"/>
      <c r="F1686" s="12"/>
      <c r="G1686" s="12"/>
      <c r="L1686" s="12"/>
      <c r="M1686" s="12"/>
      <c r="N1686" s="12"/>
      <c r="O1686" s="12"/>
      <c r="P1686" s="12"/>
      <c r="Q1686" s="12"/>
      <c r="R1686" s="12"/>
      <c r="S1686" s="12"/>
      <c r="T1686" s="12"/>
      <c r="U1686" s="12"/>
    </row>
    <row r="1687" spans="2:21">
      <c r="B1687" s="13"/>
      <c r="C1687" s="13"/>
      <c r="D1687" s="47"/>
      <c r="E1687" s="12"/>
      <c r="F1687" s="12"/>
      <c r="G1687" s="12"/>
      <c r="L1687" s="12"/>
      <c r="M1687" s="12"/>
      <c r="N1687" s="12"/>
      <c r="O1687" s="12"/>
      <c r="P1687" s="12"/>
      <c r="Q1687" s="12"/>
      <c r="R1687" s="12"/>
      <c r="S1687" s="12"/>
      <c r="T1687" s="12"/>
      <c r="U1687" s="12"/>
    </row>
    <row r="1688" spans="2:21">
      <c r="B1688" s="13"/>
      <c r="C1688" s="13"/>
      <c r="D1688" s="47"/>
      <c r="E1688" s="12"/>
      <c r="F1688" s="12"/>
      <c r="G1688" s="12"/>
      <c r="L1688" s="12"/>
      <c r="M1688" s="12"/>
      <c r="N1688" s="12"/>
      <c r="O1688" s="12"/>
      <c r="P1688" s="12"/>
      <c r="Q1688" s="12"/>
      <c r="R1688" s="12"/>
      <c r="S1688" s="12"/>
      <c r="T1688" s="12"/>
      <c r="U1688" s="12"/>
    </row>
    <row r="1689" spans="2:21">
      <c r="B1689" s="13"/>
      <c r="C1689" s="13"/>
      <c r="D1689" s="47"/>
      <c r="E1689" s="12"/>
      <c r="F1689" s="12"/>
      <c r="G1689" s="12"/>
      <c r="L1689" s="12"/>
      <c r="M1689" s="12"/>
      <c r="N1689" s="12"/>
      <c r="O1689" s="12"/>
      <c r="P1689" s="12"/>
      <c r="Q1689" s="12"/>
      <c r="R1689" s="12"/>
      <c r="S1689" s="12"/>
      <c r="T1689" s="12"/>
      <c r="U1689" s="12"/>
    </row>
    <row r="1690" spans="2:21">
      <c r="B1690" s="13"/>
      <c r="C1690" s="13"/>
      <c r="D1690" s="47"/>
      <c r="E1690" s="12"/>
      <c r="F1690" s="12"/>
      <c r="G1690" s="12"/>
      <c r="L1690" s="12"/>
      <c r="M1690" s="12"/>
      <c r="N1690" s="12"/>
      <c r="O1690" s="12"/>
      <c r="P1690" s="12"/>
      <c r="Q1690" s="12"/>
      <c r="R1690" s="12"/>
      <c r="S1690" s="12"/>
      <c r="T1690" s="12"/>
      <c r="U1690" s="12"/>
    </row>
    <row r="1691" spans="2:21">
      <c r="B1691" s="13"/>
      <c r="C1691" s="13"/>
      <c r="D1691" s="47"/>
      <c r="E1691" s="12"/>
      <c r="F1691" s="12"/>
      <c r="G1691" s="12"/>
      <c r="L1691" s="12"/>
      <c r="M1691" s="12"/>
      <c r="N1691" s="12"/>
      <c r="O1691" s="12"/>
      <c r="P1691" s="12"/>
      <c r="Q1691" s="12"/>
      <c r="R1691" s="12"/>
      <c r="S1691" s="12"/>
      <c r="T1691" s="12"/>
      <c r="U1691" s="12"/>
    </row>
    <row r="1692" spans="2:21">
      <c r="B1692" s="13"/>
      <c r="C1692" s="13"/>
      <c r="D1692" s="47"/>
      <c r="E1692" s="12"/>
      <c r="F1692" s="12"/>
      <c r="G1692" s="12"/>
      <c r="L1692" s="12"/>
      <c r="M1692" s="12"/>
      <c r="N1692" s="12"/>
      <c r="O1692" s="12"/>
      <c r="P1692" s="12"/>
      <c r="Q1692" s="12"/>
      <c r="R1692" s="12"/>
      <c r="S1692" s="12"/>
      <c r="T1692" s="12"/>
      <c r="U1692" s="12"/>
    </row>
    <row r="1693" spans="2:21">
      <c r="B1693" s="13"/>
      <c r="C1693" s="13"/>
      <c r="D1693" s="47"/>
      <c r="E1693" s="12"/>
      <c r="F1693" s="12"/>
      <c r="G1693" s="12"/>
      <c r="L1693" s="12"/>
      <c r="M1693" s="12"/>
      <c r="N1693" s="12"/>
      <c r="O1693" s="12"/>
      <c r="P1693" s="12"/>
      <c r="Q1693" s="12"/>
      <c r="R1693" s="12"/>
      <c r="S1693" s="12"/>
      <c r="T1693" s="12"/>
      <c r="U1693" s="12"/>
    </row>
    <row r="1694" spans="2:21">
      <c r="B1694" s="13"/>
      <c r="C1694" s="13"/>
      <c r="D1694" s="47"/>
      <c r="E1694" s="12"/>
      <c r="F1694" s="12"/>
      <c r="G1694" s="12"/>
      <c r="L1694" s="12"/>
      <c r="M1694" s="12"/>
      <c r="N1694" s="12"/>
      <c r="O1694" s="12"/>
      <c r="P1694" s="12"/>
      <c r="Q1694" s="12"/>
      <c r="R1694" s="12"/>
      <c r="S1694" s="12"/>
      <c r="T1694" s="12"/>
      <c r="U1694" s="12"/>
    </row>
    <row r="1695" spans="2:21">
      <c r="B1695" s="13"/>
      <c r="C1695" s="13"/>
      <c r="D1695" s="47"/>
      <c r="E1695" s="12"/>
      <c r="F1695" s="12"/>
      <c r="G1695" s="12"/>
      <c r="L1695" s="12"/>
      <c r="M1695" s="12"/>
      <c r="N1695" s="12"/>
      <c r="O1695" s="12"/>
      <c r="P1695" s="12"/>
      <c r="Q1695" s="12"/>
      <c r="R1695" s="12"/>
      <c r="S1695" s="12"/>
      <c r="T1695" s="12"/>
      <c r="U1695" s="12"/>
    </row>
    <row r="1696" spans="2:21">
      <c r="B1696" s="13"/>
      <c r="C1696" s="13"/>
      <c r="D1696" s="47"/>
      <c r="E1696" s="12"/>
      <c r="F1696" s="12"/>
      <c r="G1696" s="12"/>
      <c r="L1696" s="12"/>
      <c r="M1696" s="12"/>
      <c r="N1696" s="12"/>
      <c r="O1696" s="12"/>
      <c r="P1696" s="12"/>
      <c r="Q1696" s="12"/>
      <c r="R1696" s="12"/>
      <c r="S1696" s="12"/>
      <c r="T1696" s="12"/>
      <c r="U1696" s="12"/>
    </row>
    <row r="1697" spans="2:21">
      <c r="B1697" s="13"/>
      <c r="C1697" s="13"/>
      <c r="D1697" s="47"/>
      <c r="E1697" s="12"/>
      <c r="F1697" s="12"/>
      <c r="G1697" s="12"/>
      <c r="L1697" s="12"/>
      <c r="M1697" s="12"/>
      <c r="N1697" s="12"/>
      <c r="O1697" s="12"/>
      <c r="P1697" s="12"/>
      <c r="Q1697" s="12"/>
      <c r="R1697" s="12"/>
      <c r="S1697" s="12"/>
      <c r="T1697" s="12"/>
      <c r="U1697" s="12"/>
    </row>
    <row r="1698" spans="2:21">
      <c r="B1698" s="13"/>
      <c r="C1698" s="13"/>
      <c r="D1698" s="47"/>
      <c r="E1698" s="12"/>
      <c r="F1698" s="12"/>
      <c r="G1698" s="12"/>
      <c r="L1698" s="12"/>
      <c r="M1698" s="12"/>
      <c r="N1698" s="12"/>
      <c r="O1698" s="12"/>
      <c r="P1698" s="12"/>
      <c r="Q1698" s="12"/>
      <c r="R1698" s="12"/>
      <c r="S1698" s="12"/>
      <c r="T1698" s="12"/>
      <c r="U1698" s="12"/>
    </row>
    <row r="1699" spans="2:21">
      <c r="B1699" s="13"/>
      <c r="C1699" s="13"/>
      <c r="D1699" s="47"/>
      <c r="E1699" s="12"/>
      <c r="F1699" s="12"/>
      <c r="G1699" s="12"/>
      <c r="L1699" s="12"/>
      <c r="M1699" s="12"/>
      <c r="N1699" s="12"/>
      <c r="O1699" s="12"/>
      <c r="P1699" s="12"/>
      <c r="Q1699" s="12"/>
      <c r="R1699" s="12"/>
      <c r="S1699" s="12"/>
      <c r="T1699" s="12"/>
      <c r="U1699" s="12"/>
    </row>
    <row r="1700" spans="2:21">
      <c r="B1700" s="13"/>
      <c r="C1700" s="13"/>
      <c r="D1700" s="47"/>
      <c r="E1700" s="12"/>
      <c r="F1700" s="12"/>
      <c r="G1700" s="12"/>
      <c r="L1700" s="12"/>
      <c r="M1700" s="12"/>
      <c r="N1700" s="12"/>
      <c r="O1700" s="12"/>
      <c r="P1700" s="12"/>
      <c r="Q1700" s="12"/>
      <c r="R1700" s="12"/>
      <c r="S1700" s="12"/>
      <c r="T1700" s="12"/>
      <c r="U1700" s="12"/>
    </row>
    <row r="1701" spans="2:21">
      <c r="B1701" s="13"/>
      <c r="C1701" s="13"/>
      <c r="D1701" s="47"/>
      <c r="E1701" s="12"/>
      <c r="F1701" s="12"/>
      <c r="G1701" s="12"/>
      <c r="L1701" s="12"/>
      <c r="M1701" s="12"/>
      <c r="N1701" s="12"/>
      <c r="O1701" s="12"/>
      <c r="P1701" s="12"/>
      <c r="Q1701" s="12"/>
      <c r="R1701" s="12"/>
      <c r="S1701" s="12"/>
      <c r="T1701" s="12"/>
      <c r="U1701" s="12"/>
    </row>
    <row r="1702" spans="2:21">
      <c r="B1702" s="13"/>
      <c r="C1702" s="13"/>
      <c r="D1702" s="47"/>
      <c r="E1702" s="12"/>
      <c r="F1702" s="12"/>
      <c r="G1702" s="12"/>
      <c r="L1702" s="12"/>
      <c r="M1702" s="12"/>
      <c r="N1702" s="12"/>
      <c r="O1702" s="12"/>
      <c r="P1702" s="12"/>
      <c r="Q1702" s="12"/>
      <c r="R1702" s="12"/>
      <c r="S1702" s="12"/>
      <c r="T1702" s="12"/>
      <c r="U1702" s="12"/>
    </row>
    <row r="1703" spans="2:21">
      <c r="B1703" s="13"/>
      <c r="C1703" s="13"/>
      <c r="D1703" s="47"/>
      <c r="E1703" s="12"/>
      <c r="F1703" s="12"/>
      <c r="G1703" s="12"/>
      <c r="L1703" s="12"/>
      <c r="M1703" s="12"/>
      <c r="N1703" s="12"/>
      <c r="O1703" s="12"/>
      <c r="P1703" s="12"/>
      <c r="Q1703" s="12"/>
      <c r="R1703" s="12"/>
      <c r="S1703" s="12"/>
      <c r="T1703" s="12"/>
      <c r="U1703" s="12"/>
    </row>
    <row r="1704" spans="2:21">
      <c r="B1704" s="13"/>
      <c r="C1704" s="13"/>
      <c r="D1704" s="47"/>
      <c r="E1704" s="12"/>
      <c r="F1704" s="12"/>
      <c r="G1704" s="12"/>
      <c r="L1704" s="12"/>
      <c r="M1704" s="12"/>
      <c r="N1704" s="12"/>
      <c r="O1704" s="12"/>
      <c r="P1704" s="12"/>
      <c r="Q1704" s="12"/>
      <c r="R1704" s="12"/>
      <c r="S1704" s="12"/>
      <c r="T1704" s="12"/>
      <c r="U1704" s="12"/>
    </row>
    <row r="1705" spans="2:21">
      <c r="B1705" s="13"/>
      <c r="C1705" s="13"/>
      <c r="D1705" s="47"/>
      <c r="E1705" s="12"/>
      <c r="F1705" s="12"/>
      <c r="G1705" s="12"/>
      <c r="L1705" s="12"/>
      <c r="M1705" s="12"/>
      <c r="N1705" s="12"/>
      <c r="O1705" s="12"/>
      <c r="P1705" s="12"/>
      <c r="Q1705" s="12"/>
      <c r="R1705" s="12"/>
      <c r="S1705" s="12"/>
      <c r="T1705" s="12"/>
      <c r="U1705" s="12"/>
    </row>
    <row r="1706" spans="2:21">
      <c r="B1706" s="13"/>
      <c r="C1706" s="13"/>
      <c r="D1706" s="47"/>
      <c r="E1706" s="12"/>
      <c r="F1706" s="12"/>
      <c r="G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</row>
    <row r="1707" spans="2:21">
      <c r="B1707" s="13"/>
      <c r="C1707" s="13"/>
      <c r="D1707" s="47"/>
      <c r="E1707" s="12"/>
      <c r="F1707" s="12"/>
      <c r="G1707" s="12"/>
      <c r="L1707" s="12"/>
      <c r="M1707" s="12"/>
      <c r="N1707" s="12"/>
      <c r="O1707" s="12"/>
      <c r="P1707" s="12"/>
      <c r="Q1707" s="12"/>
      <c r="R1707" s="12"/>
      <c r="S1707" s="12"/>
      <c r="T1707" s="12"/>
      <c r="U1707" s="12"/>
    </row>
    <row r="1708" spans="2:21">
      <c r="B1708" s="13"/>
      <c r="C1708" s="13"/>
      <c r="D1708" s="47"/>
      <c r="E1708" s="12"/>
      <c r="F1708" s="12"/>
      <c r="G1708" s="12"/>
      <c r="L1708" s="12"/>
      <c r="M1708" s="12"/>
      <c r="N1708" s="12"/>
      <c r="O1708" s="12"/>
      <c r="P1708" s="12"/>
      <c r="Q1708" s="12"/>
      <c r="R1708" s="12"/>
      <c r="S1708" s="12"/>
      <c r="T1708" s="12"/>
      <c r="U1708" s="12"/>
    </row>
    <row r="1709" spans="2:21">
      <c r="B1709" s="13"/>
      <c r="C1709" s="13"/>
      <c r="D1709" s="47"/>
      <c r="E1709" s="12"/>
      <c r="F1709" s="12"/>
      <c r="G1709" s="12"/>
      <c r="L1709" s="12"/>
      <c r="M1709" s="12"/>
      <c r="N1709" s="12"/>
      <c r="O1709" s="12"/>
      <c r="P1709" s="12"/>
      <c r="Q1709" s="12"/>
      <c r="R1709" s="12"/>
      <c r="S1709" s="12"/>
      <c r="T1709" s="12"/>
      <c r="U1709" s="12"/>
    </row>
    <row r="1710" spans="2:21">
      <c r="B1710" s="13"/>
      <c r="C1710" s="13"/>
      <c r="D1710" s="47"/>
      <c r="E1710" s="12"/>
      <c r="F1710" s="12"/>
      <c r="G1710" s="12"/>
      <c r="L1710" s="12"/>
      <c r="M1710" s="12"/>
      <c r="N1710" s="12"/>
      <c r="O1710" s="12"/>
      <c r="P1710" s="12"/>
      <c r="Q1710" s="12"/>
      <c r="R1710" s="12"/>
      <c r="S1710" s="12"/>
      <c r="T1710" s="12"/>
      <c r="U1710" s="12"/>
    </row>
    <row r="1711" spans="2:21">
      <c r="B1711" s="13"/>
      <c r="C1711" s="13"/>
      <c r="D1711" s="47"/>
      <c r="E1711" s="12"/>
      <c r="F1711" s="12"/>
      <c r="G1711" s="12"/>
      <c r="L1711" s="12"/>
      <c r="M1711" s="12"/>
      <c r="N1711" s="12"/>
      <c r="O1711" s="12"/>
      <c r="P1711" s="12"/>
      <c r="Q1711" s="12"/>
      <c r="R1711" s="12"/>
      <c r="S1711" s="12"/>
      <c r="T1711" s="12"/>
      <c r="U1711" s="12"/>
    </row>
    <row r="1712" spans="2:21">
      <c r="B1712" s="13"/>
      <c r="C1712" s="13"/>
      <c r="D1712" s="47"/>
      <c r="E1712" s="12"/>
      <c r="F1712" s="12"/>
      <c r="G1712" s="12"/>
      <c r="L1712" s="12"/>
      <c r="M1712" s="12"/>
      <c r="N1712" s="12"/>
      <c r="O1712" s="12"/>
      <c r="P1712" s="12"/>
      <c r="Q1712" s="12"/>
      <c r="R1712" s="12"/>
      <c r="S1712" s="12"/>
      <c r="T1712" s="12"/>
      <c r="U1712" s="12"/>
    </row>
    <row r="1713" spans="2:21">
      <c r="B1713" s="13"/>
      <c r="C1713" s="13"/>
      <c r="D1713" s="47"/>
      <c r="E1713" s="12"/>
      <c r="F1713" s="12"/>
      <c r="G1713" s="12"/>
      <c r="L1713" s="12"/>
      <c r="M1713" s="12"/>
      <c r="N1713" s="12"/>
      <c r="O1713" s="12"/>
      <c r="P1713" s="12"/>
      <c r="Q1713" s="12"/>
      <c r="R1713" s="12"/>
      <c r="S1713" s="12"/>
      <c r="T1713" s="12"/>
      <c r="U1713" s="12"/>
    </row>
    <row r="1714" spans="2:21">
      <c r="B1714" s="13"/>
      <c r="C1714" s="13"/>
      <c r="D1714" s="47"/>
      <c r="E1714" s="12"/>
      <c r="F1714" s="12"/>
      <c r="G1714" s="12"/>
      <c r="L1714" s="12"/>
      <c r="M1714" s="12"/>
      <c r="N1714" s="12"/>
      <c r="O1714" s="12"/>
      <c r="P1714" s="12"/>
      <c r="Q1714" s="12"/>
      <c r="R1714" s="12"/>
      <c r="S1714" s="12"/>
      <c r="T1714" s="12"/>
      <c r="U1714" s="12"/>
    </row>
    <row r="1715" spans="2:21">
      <c r="B1715" s="13"/>
      <c r="C1715" s="13"/>
      <c r="D1715" s="47"/>
      <c r="E1715" s="12"/>
      <c r="F1715" s="12"/>
      <c r="G1715" s="12"/>
      <c r="L1715" s="12"/>
      <c r="M1715" s="12"/>
      <c r="N1715" s="12"/>
      <c r="O1715" s="12"/>
      <c r="P1715" s="12"/>
      <c r="Q1715" s="12"/>
      <c r="R1715" s="12"/>
      <c r="S1715" s="12"/>
      <c r="T1715" s="12"/>
      <c r="U1715" s="12"/>
    </row>
    <row r="1716" spans="2:21">
      <c r="B1716" s="13"/>
      <c r="C1716" s="13"/>
      <c r="D1716" s="47"/>
      <c r="E1716" s="12"/>
      <c r="F1716" s="12"/>
      <c r="G1716" s="12"/>
      <c r="L1716" s="12"/>
      <c r="M1716" s="12"/>
      <c r="N1716" s="12"/>
      <c r="O1716" s="12"/>
      <c r="P1716" s="12"/>
      <c r="Q1716" s="12"/>
      <c r="R1716" s="12"/>
      <c r="S1716" s="12"/>
      <c r="T1716" s="12"/>
      <c r="U1716" s="12"/>
    </row>
    <row r="1717" spans="2:21">
      <c r="B1717" s="13"/>
      <c r="C1717" s="13"/>
      <c r="D1717" s="47"/>
      <c r="E1717" s="12"/>
      <c r="F1717" s="12"/>
      <c r="G1717" s="12"/>
      <c r="L1717" s="12"/>
      <c r="M1717" s="12"/>
      <c r="N1717" s="12"/>
      <c r="O1717" s="12"/>
      <c r="P1717" s="12"/>
      <c r="Q1717" s="12"/>
      <c r="R1717" s="12"/>
      <c r="S1717" s="12"/>
      <c r="T1717" s="12"/>
      <c r="U1717" s="12"/>
    </row>
    <row r="1718" spans="2:21">
      <c r="B1718" s="13"/>
      <c r="C1718" s="13"/>
      <c r="D1718" s="47"/>
      <c r="E1718" s="12"/>
      <c r="F1718" s="12"/>
      <c r="G1718" s="12"/>
      <c r="L1718" s="12"/>
      <c r="M1718" s="12"/>
      <c r="N1718" s="12"/>
      <c r="O1718" s="12"/>
      <c r="P1718" s="12"/>
      <c r="Q1718" s="12"/>
      <c r="R1718" s="12"/>
      <c r="S1718" s="12"/>
      <c r="T1718" s="12"/>
      <c r="U1718" s="12"/>
    </row>
    <row r="1719" spans="2:21">
      <c r="B1719" s="13"/>
      <c r="C1719" s="13"/>
      <c r="D1719" s="47"/>
      <c r="E1719" s="12"/>
      <c r="F1719" s="12"/>
      <c r="G1719" s="12"/>
      <c r="L1719" s="12"/>
      <c r="M1719" s="12"/>
      <c r="N1719" s="12"/>
      <c r="O1719" s="12"/>
      <c r="P1719" s="12"/>
      <c r="Q1719" s="12"/>
      <c r="R1719" s="12"/>
      <c r="S1719" s="12"/>
      <c r="T1719" s="12"/>
      <c r="U1719" s="12"/>
    </row>
    <row r="1720" spans="2:21">
      <c r="B1720" s="13"/>
      <c r="C1720" s="13"/>
      <c r="D1720" s="47"/>
      <c r="E1720" s="12"/>
      <c r="F1720" s="12"/>
      <c r="G1720" s="12"/>
      <c r="L1720" s="12"/>
      <c r="M1720" s="12"/>
      <c r="N1720" s="12"/>
      <c r="O1720" s="12"/>
      <c r="P1720" s="12"/>
      <c r="Q1720" s="12"/>
      <c r="R1720" s="12"/>
      <c r="S1720" s="12"/>
      <c r="T1720" s="12"/>
      <c r="U1720" s="12"/>
    </row>
    <row r="1721" spans="2:21">
      <c r="B1721" s="13"/>
      <c r="C1721" s="13"/>
      <c r="D1721" s="47"/>
      <c r="E1721" s="12"/>
      <c r="F1721" s="12"/>
      <c r="G1721" s="12"/>
      <c r="L1721" s="12"/>
      <c r="M1721" s="12"/>
      <c r="N1721" s="12"/>
      <c r="O1721" s="12"/>
      <c r="P1721" s="12"/>
      <c r="Q1721" s="12"/>
      <c r="R1721" s="12"/>
      <c r="S1721" s="12"/>
      <c r="T1721" s="12"/>
      <c r="U1721" s="12"/>
    </row>
    <row r="1722" spans="2:21">
      <c r="B1722" s="13"/>
      <c r="C1722" s="13"/>
      <c r="D1722" s="47"/>
      <c r="E1722" s="12"/>
      <c r="F1722" s="12"/>
      <c r="G1722" s="12"/>
      <c r="L1722" s="12"/>
      <c r="M1722" s="12"/>
      <c r="N1722" s="12"/>
      <c r="O1722" s="12"/>
      <c r="P1722" s="12"/>
      <c r="Q1722" s="12"/>
      <c r="R1722" s="12"/>
      <c r="S1722" s="12"/>
      <c r="T1722" s="12"/>
      <c r="U1722" s="12"/>
    </row>
    <row r="1723" spans="2:21">
      <c r="B1723" s="13"/>
      <c r="C1723" s="13"/>
      <c r="D1723" s="47"/>
      <c r="E1723" s="12"/>
      <c r="F1723" s="12"/>
      <c r="G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</row>
    <row r="1724" spans="2:21">
      <c r="B1724" s="13"/>
      <c r="C1724" s="13"/>
      <c r="D1724" s="47"/>
      <c r="E1724" s="12"/>
      <c r="F1724" s="12"/>
      <c r="G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</row>
    <row r="1725" spans="2:21">
      <c r="B1725" s="13"/>
      <c r="C1725" s="13"/>
      <c r="D1725" s="47"/>
      <c r="E1725" s="12"/>
      <c r="F1725" s="12"/>
      <c r="G1725" s="12"/>
      <c r="L1725" s="12"/>
      <c r="M1725" s="12"/>
      <c r="N1725" s="12"/>
      <c r="O1725" s="12"/>
      <c r="P1725" s="12"/>
      <c r="Q1725" s="12"/>
      <c r="R1725" s="12"/>
      <c r="S1725" s="12"/>
      <c r="T1725" s="12"/>
      <c r="U1725" s="12"/>
    </row>
    <row r="1726" spans="2:21">
      <c r="B1726" s="13"/>
      <c r="C1726" s="13"/>
      <c r="D1726" s="47"/>
      <c r="E1726" s="12"/>
      <c r="F1726" s="12"/>
      <c r="G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</row>
    <row r="1727" spans="2:21">
      <c r="B1727" s="13"/>
      <c r="C1727" s="13"/>
      <c r="D1727" s="47"/>
      <c r="E1727" s="12"/>
      <c r="F1727" s="12"/>
      <c r="G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</row>
    <row r="1728" spans="2:21">
      <c r="B1728" s="13"/>
      <c r="C1728" s="13"/>
      <c r="D1728" s="47"/>
      <c r="E1728" s="12"/>
      <c r="F1728" s="12"/>
      <c r="G1728" s="12"/>
      <c r="L1728" s="12"/>
      <c r="M1728" s="12"/>
      <c r="N1728" s="12"/>
      <c r="O1728" s="12"/>
      <c r="P1728" s="12"/>
      <c r="Q1728" s="12"/>
      <c r="R1728" s="12"/>
      <c r="S1728" s="12"/>
      <c r="T1728" s="12"/>
      <c r="U1728" s="12"/>
    </row>
    <row r="1729" spans="2:21">
      <c r="B1729" s="13"/>
      <c r="C1729" s="13"/>
      <c r="D1729" s="47"/>
      <c r="E1729" s="12"/>
      <c r="F1729" s="12"/>
      <c r="G1729" s="12"/>
      <c r="L1729" s="12"/>
      <c r="M1729" s="12"/>
      <c r="N1729" s="12"/>
      <c r="O1729" s="12"/>
      <c r="P1729" s="12"/>
      <c r="Q1729" s="12"/>
      <c r="R1729" s="12"/>
      <c r="S1729" s="12"/>
      <c r="T1729" s="12"/>
      <c r="U1729" s="12"/>
    </row>
    <row r="1730" spans="2:21">
      <c r="B1730" s="13"/>
      <c r="C1730" s="13"/>
      <c r="D1730" s="47"/>
      <c r="E1730" s="12"/>
      <c r="F1730" s="12"/>
      <c r="G1730" s="12"/>
      <c r="L1730" s="12"/>
      <c r="M1730" s="12"/>
      <c r="N1730" s="12"/>
      <c r="O1730" s="12"/>
      <c r="P1730" s="12"/>
      <c r="Q1730" s="12"/>
      <c r="R1730" s="12"/>
      <c r="S1730" s="12"/>
      <c r="T1730" s="12"/>
      <c r="U1730" s="12"/>
    </row>
    <row r="1731" spans="2:21">
      <c r="B1731" s="13"/>
      <c r="C1731" s="13"/>
      <c r="D1731" s="47"/>
      <c r="E1731" s="12"/>
      <c r="F1731" s="12"/>
      <c r="G1731" s="12"/>
      <c r="L1731" s="12"/>
      <c r="M1731" s="12"/>
      <c r="N1731" s="12"/>
      <c r="O1731" s="12"/>
      <c r="P1731" s="12"/>
      <c r="Q1731" s="12"/>
      <c r="R1731" s="12"/>
      <c r="S1731" s="12"/>
      <c r="T1731" s="12"/>
      <c r="U1731" s="12"/>
    </row>
    <row r="1732" spans="2:21">
      <c r="B1732" s="13"/>
      <c r="C1732" s="13"/>
      <c r="D1732" s="47"/>
      <c r="E1732" s="12"/>
      <c r="F1732" s="12"/>
      <c r="G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</row>
    <row r="1733" spans="2:21">
      <c r="B1733" s="13"/>
      <c r="C1733" s="13"/>
      <c r="D1733" s="47"/>
      <c r="E1733" s="12"/>
      <c r="F1733" s="12"/>
      <c r="G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</row>
    <row r="1734" spans="2:21">
      <c r="B1734" s="13"/>
      <c r="C1734" s="13"/>
      <c r="D1734" s="47"/>
      <c r="E1734" s="12"/>
      <c r="F1734" s="12"/>
      <c r="G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</row>
    <row r="1735" spans="2:21">
      <c r="B1735" s="13"/>
      <c r="C1735" s="13"/>
      <c r="D1735" s="47"/>
      <c r="E1735" s="12"/>
      <c r="F1735" s="12"/>
      <c r="G1735" s="12"/>
      <c r="L1735" s="12"/>
      <c r="M1735" s="12"/>
      <c r="N1735" s="12"/>
      <c r="O1735" s="12"/>
      <c r="P1735" s="12"/>
      <c r="Q1735" s="12"/>
      <c r="R1735" s="12"/>
      <c r="S1735" s="12"/>
      <c r="T1735" s="12"/>
      <c r="U1735" s="12"/>
    </row>
    <row r="1736" spans="2:21" ht="38.25" customHeight="1">
      <c r="B1736" s="13"/>
      <c r="C1736" s="13"/>
      <c r="D1736" s="47"/>
      <c r="E1736" s="12"/>
      <c r="F1736" s="12"/>
      <c r="G1736" s="12"/>
      <c r="L1736" s="12"/>
      <c r="M1736" s="12"/>
      <c r="N1736" s="12"/>
      <c r="O1736" s="12"/>
      <c r="P1736" s="12"/>
      <c r="Q1736" s="12"/>
      <c r="R1736" s="12"/>
      <c r="S1736" s="12"/>
      <c r="T1736" s="12"/>
      <c r="U1736" s="12"/>
    </row>
    <row r="1737" spans="2:21">
      <c r="B1737" s="13"/>
      <c r="C1737" s="13"/>
      <c r="D1737" s="47"/>
      <c r="E1737" s="12"/>
      <c r="F1737" s="12"/>
      <c r="G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</row>
    <row r="1738" spans="2:21">
      <c r="B1738" s="13"/>
      <c r="C1738" s="13"/>
      <c r="D1738" s="47"/>
      <c r="E1738" s="12"/>
      <c r="F1738" s="12"/>
      <c r="G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</row>
    <row r="1739" spans="2:21">
      <c r="B1739" s="13"/>
      <c r="C1739" s="13"/>
      <c r="D1739" s="47"/>
      <c r="E1739" s="12"/>
      <c r="F1739" s="12"/>
      <c r="G1739" s="12"/>
      <c r="L1739" s="12"/>
      <c r="M1739" s="12"/>
      <c r="N1739" s="12"/>
      <c r="O1739" s="12"/>
      <c r="P1739" s="12"/>
      <c r="Q1739" s="12"/>
      <c r="R1739" s="12"/>
      <c r="S1739" s="12"/>
      <c r="T1739" s="12"/>
      <c r="U1739" s="12"/>
    </row>
    <row r="1740" spans="2:21">
      <c r="B1740" s="13"/>
      <c r="C1740" s="13"/>
      <c r="D1740" s="47"/>
      <c r="E1740" s="12"/>
      <c r="F1740" s="12"/>
      <c r="G1740" s="12"/>
      <c r="L1740" s="12"/>
      <c r="M1740" s="12"/>
      <c r="N1740" s="12"/>
      <c r="O1740" s="12"/>
      <c r="P1740" s="12"/>
      <c r="Q1740" s="12"/>
      <c r="R1740" s="12"/>
      <c r="S1740" s="12"/>
      <c r="T1740" s="12"/>
      <c r="U1740" s="12"/>
    </row>
    <row r="1741" spans="2:21" ht="38.25" customHeight="1">
      <c r="B1741" s="13"/>
      <c r="C1741" s="13"/>
      <c r="D1741" s="47"/>
      <c r="E1741" s="12"/>
      <c r="F1741" s="12"/>
      <c r="G1741" s="12"/>
      <c r="L1741" s="12"/>
      <c r="M1741" s="12"/>
      <c r="N1741" s="12"/>
      <c r="O1741" s="12"/>
      <c r="P1741" s="12"/>
      <c r="Q1741" s="12"/>
      <c r="R1741" s="12"/>
      <c r="S1741" s="12"/>
      <c r="T1741" s="12"/>
      <c r="U1741" s="12"/>
    </row>
    <row r="1742" spans="2:21">
      <c r="B1742" s="13"/>
      <c r="C1742" s="13"/>
      <c r="D1742" s="47"/>
      <c r="E1742" s="12"/>
      <c r="F1742" s="12"/>
      <c r="G1742" s="12"/>
      <c r="L1742" s="12"/>
      <c r="M1742" s="12"/>
      <c r="N1742" s="12"/>
      <c r="O1742" s="12"/>
      <c r="P1742" s="12"/>
      <c r="Q1742" s="12"/>
      <c r="R1742" s="12"/>
      <c r="S1742" s="12"/>
      <c r="T1742" s="12"/>
      <c r="U1742" s="12"/>
    </row>
    <row r="1743" spans="2:21">
      <c r="B1743" s="13"/>
      <c r="C1743" s="13"/>
      <c r="D1743" s="47"/>
      <c r="E1743" s="12"/>
      <c r="F1743" s="12"/>
      <c r="G1743" s="12"/>
      <c r="L1743" s="12"/>
      <c r="M1743" s="12"/>
      <c r="N1743" s="12"/>
      <c r="O1743" s="12"/>
      <c r="P1743" s="12"/>
      <c r="Q1743" s="12"/>
      <c r="R1743" s="12"/>
      <c r="S1743" s="12"/>
      <c r="T1743" s="12"/>
      <c r="U1743" s="12"/>
    </row>
    <row r="1744" spans="2:21">
      <c r="B1744" s="13"/>
      <c r="C1744" s="13"/>
      <c r="D1744" s="47"/>
      <c r="E1744" s="12"/>
      <c r="F1744" s="12"/>
      <c r="G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</row>
    <row r="1745" spans="2:21">
      <c r="B1745" s="13"/>
      <c r="C1745" s="13"/>
      <c r="D1745" s="47"/>
      <c r="E1745" s="12"/>
      <c r="F1745" s="12"/>
      <c r="G1745" s="12"/>
      <c r="L1745" s="12"/>
      <c r="M1745" s="12"/>
      <c r="N1745" s="12"/>
      <c r="O1745" s="12"/>
      <c r="P1745" s="12"/>
      <c r="Q1745" s="12"/>
      <c r="R1745" s="12"/>
      <c r="S1745" s="12"/>
      <c r="T1745" s="12"/>
      <c r="U1745" s="12"/>
    </row>
    <row r="1746" spans="2:21">
      <c r="B1746" s="13"/>
      <c r="C1746" s="13"/>
      <c r="D1746" s="47"/>
      <c r="E1746" s="12"/>
      <c r="F1746" s="12"/>
      <c r="G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</row>
    <row r="1747" spans="2:21">
      <c r="B1747" s="13"/>
      <c r="C1747" s="13"/>
      <c r="D1747" s="47"/>
      <c r="E1747" s="12"/>
      <c r="F1747" s="12"/>
      <c r="G1747" s="12"/>
      <c r="L1747" s="12"/>
      <c r="M1747" s="12"/>
      <c r="N1747" s="12"/>
      <c r="O1747" s="12"/>
      <c r="P1747" s="12"/>
      <c r="Q1747" s="12"/>
      <c r="R1747" s="12"/>
      <c r="S1747" s="12"/>
      <c r="T1747" s="12"/>
      <c r="U1747" s="12"/>
    </row>
    <row r="1748" spans="2:21">
      <c r="B1748" s="13"/>
      <c r="C1748" s="13"/>
      <c r="D1748" s="47"/>
      <c r="E1748" s="12"/>
      <c r="F1748" s="12"/>
      <c r="G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</row>
    <row r="1749" spans="2:21">
      <c r="B1749" s="13"/>
      <c r="C1749" s="13"/>
      <c r="D1749" s="47"/>
      <c r="E1749" s="12"/>
      <c r="F1749" s="12"/>
      <c r="G1749" s="12"/>
      <c r="L1749" s="12"/>
      <c r="M1749" s="12"/>
      <c r="N1749" s="12"/>
      <c r="O1749" s="12"/>
      <c r="P1749" s="12"/>
      <c r="Q1749" s="12"/>
      <c r="R1749" s="12"/>
      <c r="S1749" s="12"/>
      <c r="T1749" s="12"/>
      <c r="U1749" s="12"/>
    </row>
    <row r="1750" spans="2:21">
      <c r="B1750" s="13"/>
      <c r="C1750" s="13"/>
      <c r="D1750" s="47"/>
      <c r="E1750" s="12"/>
      <c r="F1750" s="12"/>
      <c r="G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</row>
    <row r="1751" spans="2:21">
      <c r="B1751" s="13"/>
      <c r="C1751" s="13"/>
      <c r="D1751" s="47"/>
      <c r="E1751" s="12"/>
      <c r="F1751" s="12"/>
      <c r="G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</row>
    <row r="1752" spans="2:21">
      <c r="B1752" s="13"/>
      <c r="C1752" s="13"/>
      <c r="D1752" s="47"/>
      <c r="E1752" s="12"/>
      <c r="F1752" s="12"/>
      <c r="G1752" s="12"/>
      <c r="L1752" s="12"/>
      <c r="M1752" s="12"/>
      <c r="N1752" s="12"/>
      <c r="O1752" s="12"/>
      <c r="P1752" s="12"/>
      <c r="Q1752" s="12"/>
      <c r="R1752" s="12"/>
      <c r="S1752" s="12"/>
      <c r="T1752" s="12"/>
      <c r="U1752" s="12"/>
    </row>
    <row r="1753" spans="2:21">
      <c r="B1753" s="13"/>
      <c r="C1753" s="13"/>
      <c r="D1753" s="47"/>
      <c r="E1753" s="12"/>
      <c r="F1753" s="12"/>
      <c r="G1753" s="12"/>
      <c r="L1753" s="12"/>
      <c r="M1753" s="12"/>
      <c r="N1753" s="12"/>
      <c r="O1753" s="12"/>
      <c r="P1753" s="12"/>
      <c r="Q1753" s="12"/>
      <c r="R1753" s="12"/>
      <c r="S1753" s="12"/>
      <c r="T1753" s="12"/>
      <c r="U1753" s="12"/>
    </row>
    <row r="1754" spans="2:21">
      <c r="B1754" s="13"/>
      <c r="C1754" s="13"/>
      <c r="D1754" s="47"/>
      <c r="E1754" s="12"/>
      <c r="F1754" s="12"/>
      <c r="G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</row>
    <row r="1755" spans="2:21">
      <c r="B1755" s="13"/>
      <c r="C1755" s="13"/>
      <c r="D1755" s="47"/>
      <c r="E1755" s="12"/>
      <c r="F1755" s="12"/>
      <c r="G1755" s="12"/>
      <c r="L1755" s="12"/>
      <c r="M1755" s="12"/>
      <c r="N1755" s="12"/>
      <c r="O1755" s="12"/>
      <c r="P1755" s="12"/>
      <c r="Q1755" s="12"/>
      <c r="R1755" s="12"/>
      <c r="S1755" s="12"/>
      <c r="T1755" s="12"/>
      <c r="U1755" s="12"/>
    </row>
    <row r="1756" spans="2:21">
      <c r="B1756" s="13"/>
      <c r="C1756" s="13"/>
      <c r="D1756" s="47"/>
      <c r="E1756" s="12"/>
      <c r="F1756" s="12"/>
      <c r="G1756" s="12"/>
      <c r="L1756" s="12"/>
      <c r="M1756" s="12"/>
      <c r="N1756" s="12"/>
      <c r="O1756" s="12"/>
      <c r="P1756" s="12"/>
      <c r="Q1756" s="12"/>
      <c r="R1756" s="12"/>
      <c r="S1756" s="12"/>
      <c r="T1756" s="12"/>
      <c r="U1756" s="12"/>
    </row>
    <row r="1757" spans="2:21">
      <c r="B1757" s="13"/>
      <c r="C1757" s="13"/>
      <c r="D1757" s="47"/>
      <c r="E1757" s="12"/>
      <c r="F1757" s="12"/>
      <c r="G1757" s="12"/>
      <c r="L1757" s="12"/>
      <c r="M1757" s="12"/>
      <c r="N1757" s="12"/>
      <c r="O1757" s="12"/>
      <c r="P1757" s="12"/>
      <c r="Q1757" s="12"/>
      <c r="R1757" s="12"/>
      <c r="S1757" s="12"/>
      <c r="T1757" s="12"/>
      <c r="U1757" s="12"/>
    </row>
    <row r="1758" spans="2:21">
      <c r="B1758" s="13"/>
      <c r="C1758" s="13"/>
      <c r="D1758" s="47"/>
      <c r="E1758" s="12"/>
      <c r="F1758" s="12"/>
      <c r="G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</row>
    <row r="1759" spans="2:21">
      <c r="B1759" s="13"/>
      <c r="C1759" s="13"/>
      <c r="D1759" s="47"/>
      <c r="E1759" s="12"/>
      <c r="F1759" s="12"/>
      <c r="G1759" s="12"/>
      <c r="L1759" s="12"/>
      <c r="M1759" s="12"/>
      <c r="N1759" s="12"/>
      <c r="O1759" s="12"/>
      <c r="P1759" s="12"/>
      <c r="Q1759" s="12"/>
      <c r="R1759" s="12"/>
      <c r="S1759" s="12"/>
      <c r="T1759" s="12"/>
      <c r="U1759" s="12"/>
    </row>
    <row r="1760" spans="2:21">
      <c r="B1760" s="13"/>
      <c r="C1760" s="13"/>
      <c r="D1760" s="47"/>
      <c r="E1760" s="12"/>
      <c r="F1760" s="12"/>
      <c r="G1760" s="12"/>
      <c r="L1760" s="12"/>
      <c r="M1760" s="12"/>
      <c r="N1760" s="12"/>
      <c r="O1760" s="12"/>
      <c r="P1760" s="12"/>
      <c r="Q1760" s="12"/>
      <c r="R1760" s="12"/>
      <c r="S1760" s="12"/>
      <c r="T1760" s="12"/>
      <c r="U1760" s="12"/>
    </row>
    <row r="1761" spans="2:21">
      <c r="B1761" s="13"/>
      <c r="C1761" s="13"/>
      <c r="D1761" s="47"/>
      <c r="E1761" s="12"/>
      <c r="F1761" s="12"/>
      <c r="G1761" s="12"/>
      <c r="L1761" s="12"/>
      <c r="M1761" s="12"/>
      <c r="N1761" s="12"/>
      <c r="O1761" s="12"/>
      <c r="P1761" s="12"/>
      <c r="Q1761" s="12"/>
      <c r="R1761" s="12"/>
      <c r="S1761" s="12"/>
      <c r="T1761" s="12"/>
      <c r="U1761" s="12"/>
    </row>
    <row r="1762" spans="2:21">
      <c r="B1762" s="13"/>
      <c r="C1762" s="13"/>
      <c r="D1762" s="47"/>
      <c r="E1762" s="12"/>
      <c r="F1762" s="12"/>
      <c r="G1762" s="12"/>
      <c r="L1762" s="12"/>
      <c r="M1762" s="12"/>
      <c r="N1762" s="12"/>
      <c r="O1762" s="12"/>
      <c r="P1762" s="12"/>
      <c r="Q1762" s="12"/>
      <c r="R1762" s="12"/>
      <c r="S1762" s="12"/>
      <c r="T1762" s="12"/>
      <c r="U1762" s="12"/>
    </row>
    <row r="1763" spans="2:21">
      <c r="B1763" s="13"/>
      <c r="C1763" s="13"/>
      <c r="D1763" s="47"/>
      <c r="E1763" s="12"/>
      <c r="F1763" s="12"/>
      <c r="G1763" s="12"/>
      <c r="L1763" s="12"/>
      <c r="M1763" s="12"/>
      <c r="N1763" s="12"/>
      <c r="O1763" s="12"/>
      <c r="P1763" s="12"/>
      <c r="Q1763" s="12"/>
      <c r="R1763" s="12"/>
      <c r="S1763" s="12"/>
      <c r="T1763" s="12"/>
      <c r="U1763" s="12"/>
    </row>
    <row r="1764" spans="2:21">
      <c r="B1764" s="13"/>
      <c r="C1764" s="13"/>
      <c r="D1764" s="47"/>
      <c r="E1764" s="12"/>
      <c r="F1764" s="12"/>
      <c r="G1764" s="12"/>
      <c r="L1764" s="12"/>
      <c r="M1764" s="12"/>
      <c r="N1764" s="12"/>
      <c r="O1764" s="12"/>
      <c r="P1764" s="12"/>
      <c r="Q1764" s="12"/>
      <c r="R1764" s="12"/>
      <c r="S1764" s="12"/>
      <c r="T1764" s="12"/>
      <c r="U1764" s="12"/>
    </row>
    <row r="1765" spans="2:21">
      <c r="B1765" s="13"/>
      <c r="C1765" s="13"/>
      <c r="D1765" s="47"/>
      <c r="E1765" s="12"/>
      <c r="F1765" s="12"/>
      <c r="G1765" s="12"/>
      <c r="L1765" s="12"/>
      <c r="M1765" s="12"/>
      <c r="N1765" s="12"/>
      <c r="O1765" s="12"/>
      <c r="P1765" s="12"/>
      <c r="Q1765" s="12"/>
      <c r="R1765" s="12"/>
      <c r="S1765" s="12"/>
      <c r="T1765" s="12"/>
      <c r="U1765" s="12"/>
    </row>
    <row r="1766" spans="2:21">
      <c r="B1766" s="13"/>
      <c r="C1766" s="13"/>
      <c r="D1766" s="47"/>
      <c r="E1766" s="12"/>
      <c r="F1766" s="12"/>
      <c r="G1766" s="12"/>
      <c r="L1766" s="12"/>
      <c r="M1766" s="12"/>
      <c r="N1766" s="12"/>
      <c r="O1766" s="12"/>
      <c r="P1766" s="12"/>
      <c r="Q1766" s="12"/>
      <c r="R1766" s="12"/>
      <c r="S1766" s="12"/>
      <c r="T1766" s="12"/>
      <c r="U1766" s="12"/>
    </row>
    <row r="1767" spans="2:21">
      <c r="B1767" s="13"/>
      <c r="C1767" s="13"/>
      <c r="D1767" s="47"/>
      <c r="E1767" s="12"/>
      <c r="F1767" s="12"/>
      <c r="G1767" s="12"/>
      <c r="L1767" s="12"/>
      <c r="M1767" s="12"/>
      <c r="N1767" s="12"/>
      <c r="O1767" s="12"/>
      <c r="P1767" s="12"/>
      <c r="Q1767" s="12"/>
      <c r="R1767" s="12"/>
      <c r="S1767" s="12"/>
      <c r="T1767" s="12"/>
      <c r="U1767" s="12"/>
    </row>
    <row r="1768" spans="2:21">
      <c r="B1768" s="13"/>
      <c r="C1768" s="13"/>
      <c r="D1768" s="47"/>
      <c r="E1768" s="12"/>
      <c r="F1768" s="12"/>
      <c r="G1768" s="12"/>
      <c r="L1768" s="12"/>
      <c r="M1768" s="12"/>
      <c r="N1768" s="12"/>
      <c r="O1768" s="12"/>
      <c r="P1768" s="12"/>
      <c r="Q1768" s="12"/>
      <c r="R1768" s="12"/>
      <c r="S1768" s="12"/>
      <c r="T1768" s="12"/>
      <c r="U1768" s="12"/>
    </row>
    <row r="1769" spans="2:21">
      <c r="B1769" s="13"/>
      <c r="C1769" s="13"/>
      <c r="D1769" s="47"/>
      <c r="E1769" s="12"/>
      <c r="F1769" s="12"/>
      <c r="G1769" s="12"/>
      <c r="L1769" s="12"/>
      <c r="M1769" s="12"/>
      <c r="N1769" s="12"/>
      <c r="O1769" s="12"/>
      <c r="P1769" s="12"/>
      <c r="Q1769" s="12"/>
      <c r="R1769" s="12"/>
      <c r="S1769" s="12"/>
      <c r="T1769" s="12"/>
      <c r="U1769" s="12"/>
    </row>
    <row r="1770" spans="2:21">
      <c r="B1770" s="13"/>
      <c r="C1770" s="13"/>
      <c r="D1770" s="47"/>
      <c r="E1770" s="12"/>
      <c r="F1770" s="12"/>
      <c r="G1770" s="12"/>
      <c r="L1770" s="12"/>
      <c r="M1770" s="12"/>
      <c r="N1770" s="12"/>
      <c r="O1770" s="12"/>
      <c r="P1770" s="12"/>
      <c r="Q1770" s="12"/>
      <c r="R1770" s="12"/>
      <c r="S1770" s="12"/>
      <c r="T1770" s="12"/>
      <c r="U1770" s="12"/>
    </row>
    <row r="1771" spans="2:21">
      <c r="B1771" s="13"/>
      <c r="C1771" s="13"/>
      <c r="D1771" s="47"/>
      <c r="E1771" s="12"/>
      <c r="F1771" s="12"/>
      <c r="G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</row>
    <row r="1772" spans="2:21">
      <c r="B1772" s="13"/>
      <c r="C1772" s="13"/>
      <c r="D1772" s="47"/>
      <c r="E1772" s="12"/>
      <c r="F1772" s="12"/>
      <c r="G1772" s="12"/>
      <c r="L1772" s="12"/>
      <c r="M1772" s="12"/>
      <c r="N1772" s="12"/>
      <c r="O1772" s="12"/>
      <c r="P1772" s="12"/>
      <c r="Q1772" s="12"/>
      <c r="R1772" s="12"/>
      <c r="S1772" s="12"/>
      <c r="T1772" s="12"/>
      <c r="U1772" s="12"/>
    </row>
    <row r="1773" spans="2:21">
      <c r="B1773" s="13"/>
      <c r="C1773" s="13"/>
      <c r="D1773" s="47"/>
      <c r="E1773" s="12"/>
      <c r="F1773" s="12"/>
      <c r="G1773" s="12"/>
      <c r="L1773" s="12"/>
      <c r="M1773" s="12"/>
      <c r="N1773" s="12"/>
      <c r="O1773" s="12"/>
      <c r="P1773" s="12"/>
      <c r="Q1773" s="12"/>
      <c r="R1773" s="12"/>
      <c r="S1773" s="12"/>
      <c r="T1773" s="12"/>
      <c r="U1773" s="12"/>
    </row>
    <row r="1774" spans="2:21">
      <c r="B1774" s="13"/>
      <c r="C1774" s="13"/>
      <c r="D1774" s="47"/>
      <c r="E1774" s="12"/>
      <c r="F1774" s="12"/>
      <c r="G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</row>
    <row r="1775" spans="2:21" ht="12.75" customHeight="1">
      <c r="B1775" s="13"/>
      <c r="C1775" s="13"/>
      <c r="D1775" s="47"/>
      <c r="E1775" s="12"/>
      <c r="F1775" s="12"/>
      <c r="G1775" s="12"/>
      <c r="L1775" s="12"/>
      <c r="M1775" s="12"/>
      <c r="N1775" s="12"/>
      <c r="O1775" s="12"/>
      <c r="P1775" s="12"/>
      <c r="Q1775" s="12"/>
      <c r="R1775" s="12"/>
      <c r="S1775" s="12"/>
      <c r="T1775" s="12"/>
      <c r="U1775" s="12"/>
    </row>
    <row r="1776" spans="2:21">
      <c r="B1776" s="13"/>
      <c r="C1776" s="13"/>
      <c r="D1776" s="47"/>
      <c r="E1776" s="12"/>
      <c r="F1776" s="12"/>
      <c r="G1776" s="12"/>
      <c r="L1776" s="12"/>
      <c r="M1776" s="12"/>
      <c r="N1776" s="12"/>
      <c r="O1776" s="12"/>
      <c r="P1776" s="12"/>
      <c r="Q1776" s="12"/>
      <c r="R1776" s="12"/>
      <c r="S1776" s="12"/>
      <c r="T1776" s="12"/>
      <c r="U1776" s="12"/>
    </row>
    <row r="1777" spans="2:21">
      <c r="B1777" s="13"/>
      <c r="C1777" s="13"/>
      <c r="D1777" s="47"/>
      <c r="E1777" s="12"/>
      <c r="F1777" s="12"/>
      <c r="G1777" s="12"/>
      <c r="L1777" s="12"/>
      <c r="M1777" s="12"/>
      <c r="N1777" s="12"/>
      <c r="O1777" s="12"/>
      <c r="P1777" s="12"/>
      <c r="Q1777" s="12"/>
      <c r="R1777" s="12"/>
      <c r="S1777" s="12"/>
      <c r="T1777" s="12"/>
      <c r="U1777" s="12"/>
    </row>
    <row r="1778" spans="2:21">
      <c r="B1778" s="13"/>
      <c r="C1778" s="13"/>
      <c r="D1778" s="47"/>
      <c r="E1778" s="12"/>
      <c r="F1778" s="12"/>
      <c r="G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</row>
    <row r="1779" spans="2:21">
      <c r="B1779" s="13"/>
      <c r="C1779" s="13"/>
      <c r="D1779" s="47"/>
      <c r="E1779" s="12"/>
      <c r="F1779" s="12"/>
      <c r="G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</row>
    <row r="1780" spans="2:21">
      <c r="B1780" s="13"/>
      <c r="C1780" s="13"/>
      <c r="D1780" s="47"/>
      <c r="E1780" s="12"/>
      <c r="F1780" s="12"/>
      <c r="G1780" s="12"/>
      <c r="L1780" s="12"/>
      <c r="M1780" s="12"/>
      <c r="N1780" s="12"/>
      <c r="O1780" s="12"/>
      <c r="P1780" s="12"/>
      <c r="Q1780" s="12"/>
      <c r="R1780" s="12"/>
      <c r="S1780" s="12"/>
      <c r="T1780" s="12"/>
      <c r="U1780" s="12"/>
    </row>
    <row r="1781" spans="2:21">
      <c r="B1781" s="13"/>
      <c r="C1781" s="13"/>
      <c r="D1781" s="47"/>
      <c r="E1781" s="12"/>
      <c r="F1781" s="12"/>
      <c r="G1781" s="12"/>
      <c r="L1781" s="12"/>
      <c r="M1781" s="12"/>
      <c r="N1781" s="12"/>
      <c r="O1781" s="12"/>
      <c r="P1781" s="12"/>
      <c r="Q1781" s="12"/>
      <c r="R1781" s="12"/>
      <c r="S1781" s="12"/>
      <c r="T1781" s="12"/>
      <c r="U1781" s="12"/>
    </row>
    <row r="1782" spans="2:21">
      <c r="B1782" s="13"/>
      <c r="C1782" s="13"/>
      <c r="D1782" s="47"/>
      <c r="E1782" s="12"/>
      <c r="F1782" s="12"/>
      <c r="G1782" s="12"/>
      <c r="L1782" s="12"/>
      <c r="M1782" s="12"/>
      <c r="N1782" s="12"/>
      <c r="O1782" s="12"/>
      <c r="P1782" s="12"/>
      <c r="Q1782" s="12"/>
      <c r="R1782" s="12"/>
      <c r="S1782" s="12"/>
      <c r="T1782" s="12"/>
      <c r="U1782" s="12"/>
    </row>
    <row r="1783" spans="2:21">
      <c r="B1783" s="13"/>
      <c r="C1783" s="13"/>
      <c r="D1783" s="47"/>
      <c r="E1783" s="12"/>
      <c r="F1783" s="12"/>
      <c r="G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</row>
    <row r="1784" spans="2:21">
      <c r="B1784" s="13"/>
      <c r="C1784" s="13"/>
      <c r="D1784" s="47"/>
      <c r="E1784" s="12"/>
      <c r="F1784" s="12"/>
      <c r="G1784" s="12"/>
      <c r="L1784" s="12"/>
      <c r="M1784" s="12"/>
      <c r="N1784" s="12"/>
      <c r="O1784" s="12"/>
      <c r="P1784" s="12"/>
      <c r="Q1784" s="12"/>
      <c r="R1784" s="12"/>
      <c r="S1784" s="12"/>
      <c r="T1784" s="12"/>
      <c r="U1784" s="12"/>
    </row>
    <row r="1785" spans="2:21">
      <c r="B1785" s="13"/>
      <c r="C1785" s="13"/>
      <c r="D1785" s="47"/>
      <c r="E1785" s="12"/>
      <c r="F1785" s="12"/>
      <c r="G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</row>
    <row r="1786" spans="2:21">
      <c r="B1786" s="13"/>
      <c r="C1786" s="13"/>
      <c r="D1786" s="47"/>
      <c r="E1786" s="12"/>
      <c r="F1786" s="12"/>
      <c r="G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</row>
    <row r="1787" spans="2:21">
      <c r="B1787" s="13"/>
      <c r="C1787" s="13"/>
      <c r="D1787" s="47"/>
      <c r="E1787" s="12"/>
      <c r="F1787" s="12"/>
      <c r="G1787" s="12"/>
      <c r="L1787" s="12"/>
      <c r="M1787" s="12"/>
      <c r="N1787" s="12"/>
      <c r="O1787" s="12"/>
      <c r="P1787" s="12"/>
      <c r="Q1787" s="12"/>
      <c r="R1787" s="12"/>
      <c r="S1787" s="12"/>
      <c r="T1787" s="12"/>
      <c r="U1787" s="12"/>
    </row>
    <row r="1788" spans="2:21">
      <c r="B1788" s="13"/>
      <c r="C1788" s="13"/>
      <c r="D1788" s="47"/>
      <c r="E1788" s="12"/>
      <c r="F1788" s="12"/>
      <c r="G1788" s="12"/>
      <c r="L1788" s="12"/>
      <c r="M1788" s="12"/>
      <c r="N1788" s="12"/>
      <c r="O1788" s="12"/>
      <c r="P1788" s="12"/>
      <c r="Q1788" s="12"/>
      <c r="R1788" s="12"/>
      <c r="S1788" s="12"/>
      <c r="T1788" s="12"/>
      <c r="U1788" s="12"/>
    </row>
    <row r="1789" spans="2:21">
      <c r="B1789" s="13"/>
      <c r="C1789" s="13"/>
      <c r="D1789" s="47"/>
      <c r="E1789" s="12"/>
      <c r="F1789" s="12"/>
      <c r="G1789" s="12"/>
      <c r="L1789" s="12"/>
      <c r="M1789" s="12"/>
      <c r="N1789" s="12"/>
      <c r="O1789" s="12"/>
      <c r="P1789" s="12"/>
      <c r="Q1789" s="12"/>
      <c r="R1789" s="12"/>
      <c r="S1789" s="12"/>
      <c r="T1789" s="12"/>
      <c r="U1789" s="12"/>
    </row>
    <row r="1790" spans="2:21">
      <c r="B1790" s="13"/>
      <c r="C1790" s="13"/>
      <c r="D1790" s="47"/>
      <c r="E1790" s="12"/>
      <c r="F1790" s="12"/>
      <c r="G1790" s="12"/>
      <c r="L1790" s="12"/>
      <c r="M1790" s="12"/>
      <c r="N1790" s="12"/>
      <c r="O1790" s="12"/>
      <c r="P1790" s="12"/>
      <c r="Q1790" s="12"/>
      <c r="R1790" s="12"/>
      <c r="S1790" s="12"/>
      <c r="T1790" s="12"/>
      <c r="U1790" s="12"/>
    </row>
    <row r="1791" spans="2:21">
      <c r="B1791" s="13"/>
      <c r="C1791" s="13"/>
      <c r="D1791" s="47"/>
      <c r="E1791" s="12"/>
      <c r="F1791" s="12"/>
      <c r="G1791" s="12"/>
      <c r="L1791" s="12"/>
      <c r="M1791" s="12"/>
      <c r="N1791" s="12"/>
      <c r="O1791" s="12"/>
      <c r="P1791" s="12"/>
      <c r="Q1791" s="12"/>
      <c r="R1791" s="12"/>
      <c r="S1791" s="12"/>
      <c r="T1791" s="12"/>
      <c r="U1791" s="12"/>
    </row>
    <row r="1792" spans="2:21">
      <c r="B1792" s="13"/>
      <c r="C1792" s="13"/>
      <c r="D1792" s="47"/>
      <c r="E1792" s="12"/>
      <c r="F1792" s="12"/>
      <c r="G1792" s="12"/>
      <c r="L1792" s="12"/>
      <c r="M1792" s="12"/>
      <c r="N1792" s="12"/>
      <c r="O1792" s="12"/>
      <c r="P1792" s="12"/>
      <c r="Q1792" s="12"/>
      <c r="R1792" s="12"/>
      <c r="S1792" s="12"/>
      <c r="T1792" s="12"/>
      <c r="U1792" s="12"/>
    </row>
    <row r="1793" spans="2:21">
      <c r="B1793" s="13"/>
      <c r="C1793" s="13"/>
      <c r="D1793" s="47"/>
      <c r="E1793" s="12"/>
      <c r="F1793" s="12"/>
      <c r="G1793" s="12"/>
      <c r="L1793" s="12"/>
      <c r="M1793" s="12"/>
      <c r="N1793" s="12"/>
      <c r="O1793" s="12"/>
      <c r="P1793" s="12"/>
      <c r="Q1793" s="12"/>
      <c r="R1793" s="12"/>
      <c r="S1793" s="12"/>
      <c r="T1793" s="12"/>
      <c r="U1793" s="12"/>
    </row>
    <row r="1794" spans="2:21" ht="12.75" customHeight="1">
      <c r="B1794" s="13"/>
      <c r="C1794" s="13"/>
      <c r="D1794" s="47"/>
      <c r="E1794" s="12"/>
      <c r="F1794" s="12"/>
      <c r="G1794" s="12"/>
      <c r="L1794" s="12"/>
      <c r="M1794" s="12"/>
      <c r="N1794" s="12"/>
      <c r="O1794" s="12"/>
      <c r="P1794" s="12"/>
      <c r="Q1794" s="12"/>
      <c r="R1794" s="12"/>
      <c r="S1794" s="12"/>
      <c r="T1794" s="12"/>
      <c r="U1794" s="12"/>
    </row>
    <row r="1795" spans="2:21" ht="12.75" customHeight="1">
      <c r="B1795" s="13"/>
      <c r="C1795" s="13"/>
      <c r="D1795" s="47"/>
      <c r="E1795" s="12"/>
      <c r="F1795" s="12"/>
      <c r="G1795" s="12"/>
      <c r="L1795" s="12"/>
      <c r="M1795" s="12"/>
      <c r="N1795" s="12"/>
      <c r="O1795" s="12"/>
      <c r="P1795" s="12"/>
      <c r="Q1795" s="12"/>
      <c r="R1795" s="12"/>
      <c r="S1795" s="12"/>
      <c r="T1795" s="12"/>
      <c r="U1795" s="12"/>
    </row>
    <row r="1796" spans="2:21">
      <c r="B1796" s="13"/>
      <c r="C1796" s="13"/>
      <c r="D1796" s="47"/>
      <c r="E1796" s="12"/>
      <c r="F1796" s="12"/>
      <c r="G1796" s="12"/>
      <c r="L1796" s="12"/>
      <c r="M1796" s="12"/>
      <c r="N1796" s="12"/>
      <c r="O1796" s="12"/>
      <c r="P1796" s="12"/>
      <c r="Q1796" s="12"/>
      <c r="R1796" s="12"/>
      <c r="S1796" s="12"/>
      <c r="T1796" s="12"/>
      <c r="U1796" s="12"/>
    </row>
    <row r="1797" spans="2:21">
      <c r="B1797" s="13"/>
      <c r="C1797" s="13"/>
      <c r="D1797" s="47"/>
      <c r="E1797" s="12"/>
      <c r="F1797" s="12"/>
      <c r="G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</row>
    <row r="1798" spans="2:21">
      <c r="B1798" s="13"/>
      <c r="C1798" s="13"/>
      <c r="D1798" s="47"/>
      <c r="E1798" s="12"/>
      <c r="F1798" s="12"/>
      <c r="G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</row>
    <row r="1799" spans="2:21">
      <c r="B1799" s="13"/>
      <c r="C1799" s="13"/>
      <c r="D1799" s="47"/>
      <c r="E1799" s="12"/>
      <c r="F1799" s="12"/>
      <c r="G1799" s="12"/>
      <c r="L1799" s="12"/>
      <c r="M1799" s="12"/>
      <c r="N1799" s="12"/>
      <c r="O1799" s="12"/>
      <c r="P1799" s="12"/>
      <c r="Q1799" s="12"/>
      <c r="R1799" s="12"/>
      <c r="S1799" s="12"/>
      <c r="T1799" s="12"/>
      <c r="U1799" s="12"/>
    </row>
    <row r="1800" spans="2:21">
      <c r="B1800" s="10"/>
      <c r="C1800" s="10"/>
      <c r="D1800" s="46"/>
      <c r="E1800" s="11"/>
      <c r="F1800" s="11"/>
      <c r="G1800" s="11"/>
      <c r="L1800" s="11"/>
      <c r="M1800" s="11"/>
      <c r="N1800" s="11"/>
      <c r="O1800" s="11"/>
      <c r="P1800" s="11"/>
      <c r="Q1800" s="11"/>
      <c r="R1800" s="11"/>
      <c r="S1800" s="11"/>
      <c r="T1800" s="11"/>
      <c r="U1800" s="11"/>
    </row>
    <row r="1801" spans="2:21">
      <c r="B1801" s="10"/>
      <c r="C1801" s="10"/>
      <c r="D1801" s="46"/>
      <c r="E1801" s="11"/>
      <c r="F1801" s="11"/>
      <c r="G1801" s="11"/>
      <c r="L1801" s="11"/>
      <c r="M1801" s="11"/>
      <c r="N1801" s="11"/>
      <c r="O1801" s="11"/>
      <c r="P1801" s="11"/>
      <c r="Q1801" s="11"/>
      <c r="R1801" s="11"/>
      <c r="S1801" s="11"/>
      <c r="T1801" s="11"/>
      <c r="U1801" s="11"/>
    </row>
    <row r="1802" spans="2:21">
      <c r="B1802" s="10"/>
      <c r="C1802" s="10"/>
      <c r="D1802" s="46"/>
      <c r="E1802" s="11"/>
      <c r="F1802" s="11"/>
      <c r="G1802" s="11"/>
      <c r="L1802" s="11"/>
      <c r="M1802" s="11"/>
      <c r="N1802" s="11"/>
      <c r="O1802" s="11"/>
      <c r="P1802" s="11"/>
      <c r="Q1802" s="11"/>
      <c r="R1802" s="11"/>
      <c r="S1802" s="11"/>
      <c r="T1802" s="11"/>
      <c r="U1802" s="11"/>
    </row>
    <row r="1803" spans="2:21">
      <c r="B1803" s="10"/>
      <c r="C1803" s="10"/>
      <c r="D1803" s="46"/>
      <c r="E1803" s="11"/>
      <c r="F1803" s="11"/>
      <c r="G1803" s="11"/>
      <c r="L1803" s="11"/>
      <c r="M1803" s="11"/>
      <c r="N1803" s="11"/>
      <c r="O1803" s="11"/>
      <c r="P1803" s="11"/>
      <c r="Q1803" s="11"/>
      <c r="R1803" s="11"/>
      <c r="S1803" s="11"/>
      <c r="T1803" s="11"/>
      <c r="U1803" s="11"/>
    </row>
    <row r="1804" spans="2:21">
      <c r="B1804" s="10"/>
      <c r="C1804" s="10"/>
      <c r="D1804" s="46"/>
      <c r="E1804" s="11"/>
      <c r="F1804" s="11"/>
      <c r="G1804" s="11"/>
      <c r="L1804" s="11"/>
      <c r="M1804" s="11"/>
      <c r="N1804" s="11"/>
      <c r="O1804" s="11"/>
      <c r="P1804" s="11"/>
      <c r="Q1804" s="11"/>
      <c r="R1804" s="11"/>
      <c r="S1804" s="11"/>
      <c r="T1804" s="11"/>
      <c r="U1804" s="11"/>
    </row>
    <row r="1805" spans="2:21">
      <c r="B1805" s="10"/>
      <c r="C1805" s="10"/>
      <c r="D1805" s="46"/>
      <c r="E1805" s="11"/>
      <c r="F1805" s="11"/>
      <c r="G1805" s="11"/>
      <c r="L1805" s="11"/>
      <c r="M1805" s="11"/>
      <c r="N1805" s="11"/>
      <c r="O1805" s="11"/>
      <c r="P1805" s="11"/>
      <c r="Q1805" s="11"/>
      <c r="R1805" s="11"/>
      <c r="S1805" s="11"/>
      <c r="T1805" s="11"/>
      <c r="U1805" s="11"/>
    </row>
    <row r="1806" spans="2:21">
      <c r="B1806" s="10"/>
      <c r="C1806" s="10"/>
      <c r="D1806" s="46"/>
      <c r="E1806" s="11"/>
      <c r="F1806" s="11"/>
      <c r="G1806" s="11"/>
      <c r="L1806" s="11"/>
      <c r="M1806" s="11"/>
      <c r="N1806" s="11"/>
      <c r="O1806" s="11"/>
      <c r="P1806" s="11"/>
      <c r="Q1806" s="11"/>
      <c r="R1806" s="11"/>
      <c r="S1806" s="11"/>
      <c r="T1806" s="11"/>
      <c r="U1806" s="11"/>
    </row>
    <row r="1807" spans="2:21">
      <c r="B1807" s="10"/>
      <c r="C1807" s="10"/>
      <c r="D1807" s="46"/>
      <c r="E1807" s="11"/>
      <c r="F1807" s="11"/>
      <c r="G1807" s="11"/>
      <c r="L1807" s="11"/>
      <c r="M1807" s="11"/>
      <c r="N1807" s="11"/>
      <c r="O1807" s="11"/>
      <c r="P1807" s="11"/>
      <c r="Q1807" s="11"/>
      <c r="R1807" s="11"/>
      <c r="S1807" s="11"/>
      <c r="T1807" s="11"/>
      <c r="U1807" s="11"/>
    </row>
    <row r="1808" spans="2:21">
      <c r="B1808" s="10"/>
      <c r="C1808" s="10"/>
      <c r="D1808" s="46"/>
      <c r="E1808" s="11"/>
      <c r="F1808" s="11"/>
      <c r="G1808" s="11"/>
      <c r="L1808" s="11"/>
      <c r="M1808" s="11"/>
      <c r="N1808" s="11"/>
      <c r="O1808" s="11"/>
      <c r="P1808" s="11"/>
      <c r="Q1808" s="11"/>
      <c r="R1808" s="11"/>
      <c r="S1808" s="11"/>
      <c r="T1808" s="11"/>
      <c r="U1808" s="11"/>
    </row>
    <row r="1809" spans="2:21" ht="12.75" customHeight="1">
      <c r="B1809" s="10"/>
      <c r="C1809" s="10"/>
      <c r="D1809" s="46"/>
      <c r="E1809" s="11"/>
      <c r="F1809" s="11"/>
      <c r="G1809" s="11"/>
      <c r="L1809" s="11"/>
      <c r="M1809" s="11"/>
      <c r="N1809" s="11"/>
      <c r="O1809" s="11"/>
      <c r="P1809" s="11"/>
      <c r="Q1809" s="11"/>
      <c r="R1809" s="11"/>
      <c r="S1809" s="11"/>
      <c r="T1809" s="11"/>
      <c r="U1809" s="11"/>
    </row>
    <row r="1810" spans="2:21">
      <c r="B1810" s="10"/>
      <c r="C1810" s="10"/>
      <c r="D1810" s="46"/>
      <c r="E1810" s="11"/>
      <c r="F1810" s="11"/>
      <c r="G1810" s="11"/>
      <c r="L1810" s="11"/>
      <c r="M1810" s="11"/>
      <c r="N1810" s="11"/>
      <c r="O1810" s="11"/>
      <c r="P1810" s="11"/>
      <c r="Q1810" s="11"/>
      <c r="R1810" s="11"/>
      <c r="S1810" s="11"/>
      <c r="T1810" s="11"/>
      <c r="U1810" s="11"/>
    </row>
    <row r="1811" spans="2:21">
      <c r="B1811" s="10"/>
      <c r="C1811" s="10"/>
      <c r="D1811" s="46"/>
      <c r="E1811" s="11"/>
      <c r="F1811" s="11"/>
      <c r="G1811" s="11"/>
      <c r="L1811" s="11"/>
      <c r="M1811" s="11"/>
      <c r="N1811" s="11"/>
      <c r="O1811" s="11"/>
      <c r="P1811" s="11"/>
      <c r="Q1811" s="11"/>
      <c r="R1811" s="11"/>
      <c r="S1811" s="11"/>
      <c r="T1811" s="11"/>
      <c r="U1811" s="11"/>
    </row>
    <row r="1812" spans="2:21">
      <c r="B1812" s="10"/>
      <c r="C1812" s="10"/>
      <c r="D1812" s="46"/>
      <c r="E1812" s="11"/>
      <c r="F1812" s="11"/>
      <c r="G1812" s="11"/>
      <c r="L1812" s="11"/>
      <c r="M1812" s="11"/>
      <c r="N1812" s="11"/>
      <c r="O1812" s="11"/>
      <c r="P1812" s="11"/>
      <c r="Q1812" s="11"/>
      <c r="R1812" s="11"/>
      <c r="S1812" s="11"/>
      <c r="T1812" s="11"/>
      <c r="U1812" s="11"/>
    </row>
    <row r="1813" spans="2:21">
      <c r="B1813" s="10"/>
      <c r="C1813" s="10"/>
      <c r="D1813" s="46"/>
      <c r="E1813" s="11"/>
      <c r="F1813" s="11"/>
      <c r="G1813" s="11"/>
      <c r="L1813" s="11"/>
      <c r="M1813" s="11"/>
      <c r="N1813" s="11"/>
      <c r="O1813" s="11"/>
      <c r="P1813" s="11"/>
      <c r="Q1813" s="11"/>
      <c r="R1813" s="11"/>
      <c r="S1813" s="11"/>
      <c r="T1813" s="11"/>
      <c r="U1813" s="11"/>
    </row>
    <row r="1814" spans="2:21">
      <c r="B1814" s="10"/>
      <c r="C1814" s="10"/>
      <c r="D1814" s="46"/>
      <c r="E1814" s="11"/>
      <c r="F1814" s="11"/>
      <c r="G1814" s="11"/>
      <c r="L1814" s="11"/>
      <c r="M1814" s="11"/>
      <c r="N1814" s="11"/>
      <c r="O1814" s="11"/>
      <c r="P1814" s="11"/>
      <c r="Q1814" s="11"/>
      <c r="R1814" s="11"/>
      <c r="S1814" s="11"/>
      <c r="T1814" s="11"/>
      <c r="U1814" s="11"/>
    </row>
    <row r="1815" spans="2:21" ht="12.75" customHeight="1">
      <c r="B1815" s="10"/>
      <c r="C1815" s="10"/>
      <c r="D1815" s="46"/>
      <c r="E1815" s="11"/>
      <c r="F1815" s="11"/>
      <c r="G1815" s="11"/>
      <c r="L1815" s="11"/>
      <c r="M1815" s="11"/>
      <c r="N1815" s="11"/>
      <c r="O1815" s="11"/>
      <c r="P1815" s="11"/>
      <c r="Q1815" s="11"/>
      <c r="R1815" s="11"/>
      <c r="S1815" s="11"/>
      <c r="T1815" s="11"/>
      <c r="U1815" s="11"/>
    </row>
    <row r="1816" spans="2:21">
      <c r="B1816" s="10"/>
      <c r="C1816" s="10"/>
      <c r="D1816" s="46"/>
      <c r="E1816" s="11"/>
      <c r="F1816" s="11"/>
      <c r="G1816" s="11"/>
      <c r="L1816" s="11"/>
      <c r="M1816" s="11"/>
      <c r="N1816" s="11"/>
      <c r="O1816" s="11"/>
      <c r="P1816" s="11"/>
      <c r="Q1816" s="11"/>
      <c r="R1816" s="11"/>
      <c r="S1816" s="11"/>
      <c r="T1816" s="11"/>
      <c r="U1816" s="11"/>
    </row>
    <row r="1817" spans="2:21">
      <c r="B1817" s="10"/>
      <c r="C1817" s="10"/>
      <c r="D1817" s="46"/>
      <c r="E1817" s="11"/>
      <c r="F1817" s="11"/>
      <c r="G1817" s="11"/>
      <c r="L1817" s="11"/>
      <c r="M1817" s="11"/>
      <c r="N1817" s="11"/>
      <c r="O1817" s="11"/>
      <c r="P1817" s="11"/>
      <c r="Q1817" s="11"/>
      <c r="R1817" s="11"/>
      <c r="S1817" s="11"/>
      <c r="T1817" s="11"/>
      <c r="U1817" s="11"/>
    </row>
    <row r="1818" spans="2:21">
      <c r="B1818" s="10"/>
      <c r="C1818" s="10"/>
      <c r="D1818" s="46"/>
      <c r="E1818" s="11"/>
      <c r="F1818" s="11"/>
      <c r="G1818" s="11"/>
      <c r="L1818" s="11"/>
      <c r="M1818" s="11"/>
      <c r="N1818" s="11"/>
      <c r="O1818" s="11"/>
      <c r="P1818" s="11"/>
      <c r="Q1818" s="11"/>
      <c r="R1818" s="11"/>
      <c r="S1818" s="11"/>
      <c r="T1818" s="11"/>
      <c r="U1818" s="11"/>
    </row>
    <row r="1819" spans="2:21">
      <c r="B1819" s="10"/>
      <c r="C1819" s="10"/>
      <c r="D1819" s="46"/>
      <c r="E1819" s="11"/>
      <c r="F1819" s="11"/>
      <c r="G1819" s="11"/>
      <c r="L1819" s="11"/>
      <c r="M1819" s="11"/>
      <c r="N1819" s="11"/>
      <c r="O1819" s="11"/>
      <c r="P1819" s="11"/>
      <c r="Q1819" s="11"/>
      <c r="R1819" s="11"/>
      <c r="S1819" s="11"/>
      <c r="T1819" s="11"/>
      <c r="U1819" s="11"/>
    </row>
    <row r="1820" spans="2:21">
      <c r="B1820" s="10"/>
      <c r="C1820" s="10"/>
      <c r="D1820" s="46"/>
      <c r="E1820" s="11"/>
      <c r="F1820" s="11"/>
      <c r="G1820" s="11"/>
      <c r="L1820" s="11"/>
      <c r="M1820" s="11"/>
      <c r="N1820" s="11"/>
      <c r="O1820" s="11"/>
      <c r="P1820" s="11"/>
      <c r="Q1820" s="11"/>
      <c r="R1820" s="11"/>
      <c r="S1820" s="11"/>
      <c r="T1820" s="11"/>
      <c r="U1820" s="11"/>
    </row>
    <row r="1821" spans="2:21">
      <c r="B1821" s="10"/>
      <c r="C1821" s="10"/>
      <c r="D1821" s="46"/>
      <c r="E1821" s="11"/>
      <c r="F1821" s="11"/>
      <c r="G1821" s="11"/>
      <c r="L1821" s="11"/>
      <c r="M1821" s="11"/>
      <c r="N1821" s="11"/>
      <c r="O1821" s="11"/>
      <c r="P1821" s="11"/>
      <c r="Q1821" s="11"/>
      <c r="R1821" s="11"/>
      <c r="S1821" s="11"/>
      <c r="T1821" s="11"/>
      <c r="U1821" s="11"/>
    </row>
    <row r="1822" spans="2:21">
      <c r="B1822" s="10"/>
      <c r="C1822" s="10"/>
      <c r="D1822" s="46"/>
      <c r="E1822" s="11"/>
      <c r="F1822" s="11"/>
      <c r="G1822" s="11"/>
      <c r="L1822" s="11"/>
      <c r="M1822" s="11"/>
      <c r="N1822" s="11"/>
      <c r="O1822" s="11"/>
      <c r="P1822" s="11"/>
      <c r="Q1822" s="11"/>
      <c r="R1822" s="11"/>
      <c r="S1822" s="11"/>
      <c r="T1822" s="11"/>
      <c r="U1822" s="11"/>
    </row>
    <row r="1823" spans="2:21">
      <c r="B1823" s="10"/>
      <c r="C1823" s="10"/>
      <c r="D1823" s="46"/>
      <c r="E1823" s="11"/>
      <c r="F1823" s="11"/>
      <c r="G1823" s="11"/>
      <c r="L1823" s="11"/>
      <c r="M1823" s="11"/>
      <c r="N1823" s="11"/>
      <c r="O1823" s="11"/>
      <c r="P1823" s="11"/>
      <c r="Q1823" s="11"/>
      <c r="R1823" s="11"/>
      <c r="S1823" s="11"/>
      <c r="T1823" s="11"/>
      <c r="U1823" s="11"/>
    </row>
    <row r="1824" spans="2:21">
      <c r="B1824" s="10"/>
      <c r="C1824" s="10"/>
      <c r="D1824" s="46"/>
      <c r="E1824" s="11"/>
      <c r="F1824" s="11"/>
      <c r="G1824" s="11"/>
      <c r="L1824" s="11"/>
      <c r="M1824" s="11"/>
      <c r="N1824" s="11"/>
      <c r="O1824" s="11"/>
      <c r="P1824" s="11"/>
      <c r="Q1824" s="11"/>
      <c r="R1824" s="11"/>
      <c r="S1824" s="11"/>
      <c r="T1824" s="11"/>
      <c r="U1824" s="11"/>
    </row>
    <row r="1825" spans="2:21">
      <c r="B1825" s="10"/>
      <c r="C1825" s="10"/>
      <c r="D1825" s="46"/>
      <c r="E1825" s="11"/>
      <c r="F1825" s="11"/>
      <c r="G1825" s="11"/>
      <c r="L1825" s="11"/>
      <c r="M1825" s="11"/>
      <c r="N1825" s="11"/>
      <c r="O1825" s="11"/>
      <c r="P1825" s="11"/>
      <c r="Q1825" s="11"/>
      <c r="R1825" s="11"/>
      <c r="S1825" s="11"/>
      <c r="T1825" s="11"/>
      <c r="U1825" s="11"/>
    </row>
    <row r="1826" spans="2:21" ht="12.75" customHeight="1">
      <c r="B1826" s="10"/>
      <c r="C1826" s="10"/>
      <c r="D1826" s="46"/>
      <c r="E1826" s="11"/>
      <c r="F1826" s="11"/>
      <c r="G1826" s="11"/>
      <c r="L1826" s="11"/>
      <c r="M1826" s="11"/>
      <c r="N1826" s="11"/>
      <c r="O1826" s="11"/>
      <c r="P1826" s="11"/>
      <c r="Q1826" s="11"/>
      <c r="R1826" s="11"/>
      <c r="S1826" s="11"/>
      <c r="T1826" s="11"/>
      <c r="U1826" s="11"/>
    </row>
    <row r="1827" spans="2:21">
      <c r="B1827" s="10"/>
      <c r="C1827" s="10"/>
      <c r="D1827" s="46"/>
      <c r="E1827" s="11"/>
      <c r="F1827" s="11"/>
      <c r="G1827" s="11"/>
      <c r="L1827" s="11"/>
      <c r="M1827" s="11"/>
      <c r="N1827" s="11"/>
      <c r="O1827" s="11"/>
      <c r="P1827" s="11"/>
      <c r="Q1827" s="11"/>
      <c r="R1827" s="11"/>
      <c r="S1827" s="11"/>
      <c r="T1827" s="11"/>
      <c r="U1827" s="11"/>
    </row>
    <row r="1828" spans="2:21">
      <c r="B1828" s="10"/>
      <c r="C1828" s="10"/>
      <c r="D1828" s="46"/>
      <c r="E1828" s="11"/>
      <c r="F1828" s="11"/>
      <c r="G1828" s="11"/>
      <c r="L1828" s="11"/>
      <c r="M1828" s="11"/>
      <c r="N1828" s="11"/>
      <c r="O1828" s="11"/>
      <c r="P1828" s="11"/>
      <c r="Q1828" s="11"/>
      <c r="R1828" s="11"/>
      <c r="S1828" s="11"/>
      <c r="T1828" s="11"/>
      <c r="U1828" s="11"/>
    </row>
    <row r="1829" spans="2:21">
      <c r="B1829" s="10"/>
      <c r="C1829" s="10"/>
      <c r="D1829" s="46"/>
      <c r="E1829" s="11"/>
      <c r="F1829" s="11"/>
      <c r="G1829" s="11"/>
      <c r="L1829" s="11"/>
      <c r="M1829" s="11"/>
      <c r="N1829" s="11"/>
      <c r="O1829" s="11"/>
      <c r="P1829" s="11"/>
      <c r="Q1829" s="11"/>
      <c r="R1829" s="11"/>
      <c r="S1829" s="11"/>
      <c r="T1829" s="11"/>
      <c r="U1829" s="11"/>
    </row>
    <row r="1830" spans="2:21">
      <c r="B1830" s="10"/>
      <c r="C1830" s="10"/>
      <c r="D1830" s="46"/>
      <c r="E1830" s="11"/>
      <c r="F1830" s="11"/>
      <c r="G1830" s="11"/>
      <c r="L1830" s="11"/>
      <c r="M1830" s="11"/>
      <c r="N1830" s="11"/>
      <c r="O1830" s="11"/>
      <c r="P1830" s="11"/>
      <c r="Q1830" s="11"/>
      <c r="R1830" s="11"/>
      <c r="S1830" s="11"/>
      <c r="T1830" s="11"/>
      <c r="U1830" s="11"/>
    </row>
    <row r="1831" spans="2:21">
      <c r="B1831" s="10"/>
      <c r="C1831" s="10"/>
      <c r="D1831" s="46"/>
      <c r="E1831" s="11"/>
      <c r="F1831" s="11"/>
      <c r="G1831" s="11"/>
      <c r="L1831" s="11"/>
      <c r="M1831" s="11"/>
      <c r="N1831" s="11"/>
      <c r="O1831" s="11"/>
      <c r="P1831" s="11"/>
      <c r="Q1831" s="11"/>
      <c r="R1831" s="11"/>
      <c r="S1831" s="11"/>
      <c r="T1831" s="11"/>
      <c r="U1831" s="11"/>
    </row>
    <row r="1832" spans="2:21">
      <c r="B1832" s="10"/>
      <c r="C1832" s="10"/>
      <c r="D1832" s="46"/>
      <c r="E1832" s="11"/>
      <c r="F1832" s="11"/>
      <c r="G1832" s="11"/>
      <c r="L1832" s="11"/>
      <c r="M1832" s="11"/>
      <c r="N1832" s="11"/>
      <c r="O1832" s="11"/>
      <c r="P1832" s="11"/>
      <c r="Q1832" s="11"/>
      <c r="R1832" s="11"/>
      <c r="S1832" s="11"/>
      <c r="T1832" s="11"/>
      <c r="U1832" s="11"/>
    </row>
    <row r="1833" spans="2:21">
      <c r="B1833" s="10"/>
      <c r="C1833" s="10"/>
      <c r="D1833" s="46"/>
      <c r="E1833" s="11"/>
      <c r="F1833" s="11"/>
      <c r="G1833" s="11"/>
      <c r="L1833" s="11"/>
      <c r="M1833" s="11"/>
      <c r="N1833" s="11"/>
      <c r="O1833" s="11"/>
      <c r="P1833" s="11"/>
      <c r="Q1833" s="11"/>
      <c r="R1833" s="11"/>
      <c r="S1833" s="11"/>
      <c r="T1833" s="11"/>
      <c r="U1833" s="11"/>
    </row>
    <row r="1834" spans="2:21">
      <c r="B1834" s="10"/>
      <c r="C1834" s="10"/>
      <c r="D1834" s="46"/>
      <c r="E1834" s="11"/>
      <c r="F1834" s="11"/>
      <c r="G1834" s="11"/>
      <c r="L1834" s="11"/>
      <c r="M1834" s="11"/>
      <c r="N1834" s="11"/>
      <c r="O1834" s="11"/>
      <c r="P1834" s="11"/>
      <c r="Q1834" s="11"/>
      <c r="R1834" s="11"/>
      <c r="S1834" s="11"/>
      <c r="T1834" s="11"/>
      <c r="U1834" s="11"/>
    </row>
    <row r="1835" spans="2:21">
      <c r="B1835" s="10"/>
      <c r="C1835" s="10"/>
      <c r="D1835" s="46"/>
      <c r="E1835" s="11"/>
      <c r="F1835" s="11"/>
      <c r="G1835" s="11"/>
      <c r="L1835" s="11"/>
      <c r="M1835" s="11"/>
      <c r="N1835" s="11"/>
      <c r="O1835" s="11"/>
      <c r="P1835" s="11"/>
      <c r="Q1835" s="11"/>
      <c r="R1835" s="11"/>
      <c r="S1835" s="11"/>
      <c r="T1835" s="11"/>
      <c r="U1835" s="11"/>
    </row>
    <row r="1836" spans="2:21">
      <c r="B1836" s="10"/>
      <c r="C1836" s="10"/>
      <c r="D1836" s="46"/>
      <c r="E1836" s="11"/>
      <c r="F1836" s="11"/>
      <c r="G1836" s="11"/>
      <c r="L1836" s="11"/>
      <c r="M1836" s="11"/>
      <c r="N1836" s="11"/>
      <c r="O1836" s="11"/>
      <c r="P1836" s="11"/>
      <c r="Q1836" s="11"/>
      <c r="R1836" s="11"/>
      <c r="S1836" s="11"/>
      <c r="T1836" s="11"/>
      <c r="U1836" s="11"/>
    </row>
    <row r="1837" spans="2:21">
      <c r="B1837" s="10"/>
      <c r="C1837" s="10"/>
      <c r="D1837" s="46"/>
      <c r="E1837" s="11"/>
      <c r="F1837" s="11"/>
      <c r="G1837" s="11"/>
      <c r="L1837" s="11"/>
      <c r="M1837" s="11"/>
      <c r="N1837" s="11"/>
      <c r="O1837" s="11"/>
      <c r="P1837" s="11"/>
      <c r="Q1837" s="11"/>
      <c r="R1837" s="11"/>
      <c r="S1837" s="11"/>
      <c r="T1837" s="11"/>
      <c r="U1837" s="11"/>
    </row>
    <row r="1838" spans="2:21">
      <c r="B1838" s="10"/>
      <c r="C1838" s="10"/>
      <c r="D1838" s="46"/>
      <c r="E1838" s="11"/>
      <c r="F1838" s="11"/>
      <c r="G1838" s="11"/>
      <c r="L1838" s="11"/>
      <c r="M1838" s="11"/>
      <c r="N1838" s="11"/>
      <c r="O1838" s="11"/>
      <c r="P1838" s="11"/>
      <c r="Q1838" s="11"/>
      <c r="R1838" s="11"/>
      <c r="S1838" s="11"/>
      <c r="T1838" s="11"/>
      <c r="U1838" s="11"/>
    </row>
    <row r="1839" spans="2:21">
      <c r="B1839" s="10"/>
      <c r="C1839" s="10"/>
      <c r="D1839" s="46"/>
      <c r="E1839" s="11"/>
      <c r="F1839" s="11"/>
      <c r="G1839" s="11"/>
      <c r="L1839" s="11"/>
      <c r="M1839" s="11"/>
      <c r="N1839" s="11"/>
      <c r="O1839" s="11"/>
      <c r="P1839" s="11"/>
      <c r="Q1839" s="11"/>
      <c r="R1839" s="11"/>
      <c r="S1839" s="11"/>
      <c r="T1839" s="11"/>
      <c r="U1839" s="11"/>
    </row>
    <row r="1840" spans="2:21">
      <c r="B1840" s="10"/>
      <c r="C1840" s="10"/>
      <c r="D1840" s="46"/>
      <c r="E1840" s="11"/>
      <c r="F1840" s="11"/>
      <c r="G1840" s="11"/>
      <c r="L1840" s="11"/>
      <c r="M1840" s="11"/>
      <c r="N1840" s="11"/>
      <c r="O1840" s="11"/>
      <c r="P1840" s="11"/>
      <c r="Q1840" s="11"/>
      <c r="R1840" s="11"/>
      <c r="S1840" s="11"/>
      <c r="T1840" s="11"/>
      <c r="U1840" s="11"/>
    </row>
    <row r="1841" spans="2:21">
      <c r="B1841" s="10"/>
      <c r="C1841" s="10"/>
      <c r="D1841" s="46"/>
      <c r="E1841" s="11"/>
      <c r="F1841" s="11"/>
      <c r="G1841" s="11"/>
      <c r="L1841" s="11"/>
      <c r="M1841" s="11"/>
      <c r="N1841" s="11"/>
      <c r="O1841" s="11"/>
      <c r="P1841" s="11"/>
      <c r="Q1841" s="11"/>
      <c r="R1841" s="11"/>
      <c r="S1841" s="11"/>
      <c r="T1841" s="11"/>
      <c r="U1841" s="11"/>
    </row>
    <row r="1842" spans="2:21">
      <c r="B1842" s="10"/>
      <c r="C1842" s="10"/>
      <c r="D1842" s="46"/>
      <c r="E1842" s="11"/>
      <c r="F1842" s="11"/>
      <c r="G1842" s="11"/>
      <c r="L1842" s="11"/>
      <c r="M1842" s="11"/>
      <c r="N1842" s="11"/>
      <c r="O1842" s="11"/>
      <c r="P1842" s="11"/>
      <c r="Q1842" s="11"/>
      <c r="R1842" s="11"/>
      <c r="S1842" s="11"/>
      <c r="T1842" s="11"/>
      <c r="U1842" s="11"/>
    </row>
    <row r="1843" spans="2:21">
      <c r="B1843" s="10"/>
      <c r="C1843" s="10"/>
      <c r="D1843" s="46"/>
      <c r="E1843" s="11"/>
      <c r="F1843" s="11"/>
      <c r="G1843" s="11"/>
      <c r="L1843" s="11"/>
      <c r="M1843" s="11"/>
      <c r="N1843" s="11"/>
      <c r="O1843" s="11"/>
      <c r="P1843" s="11"/>
      <c r="Q1843" s="11"/>
      <c r="R1843" s="11"/>
      <c r="S1843" s="11"/>
      <c r="T1843" s="11"/>
      <c r="U1843" s="11"/>
    </row>
    <row r="1844" spans="2:21">
      <c r="B1844" s="10"/>
      <c r="C1844" s="10"/>
      <c r="D1844" s="46"/>
      <c r="E1844" s="11"/>
      <c r="F1844" s="11"/>
      <c r="G1844" s="11"/>
      <c r="L1844" s="11"/>
      <c r="M1844" s="11"/>
      <c r="N1844" s="11"/>
      <c r="O1844" s="11"/>
      <c r="P1844" s="11"/>
      <c r="Q1844" s="11"/>
      <c r="R1844" s="11"/>
      <c r="S1844" s="11"/>
      <c r="T1844" s="11"/>
      <c r="U1844" s="11"/>
    </row>
    <row r="1845" spans="2:21">
      <c r="B1845" s="10"/>
      <c r="C1845" s="10"/>
      <c r="D1845" s="46"/>
      <c r="E1845" s="11"/>
      <c r="F1845" s="11"/>
      <c r="G1845" s="11"/>
      <c r="L1845" s="11"/>
      <c r="M1845" s="11"/>
      <c r="N1845" s="11"/>
      <c r="O1845" s="11"/>
      <c r="P1845" s="11"/>
      <c r="Q1845" s="11"/>
      <c r="R1845" s="11"/>
      <c r="S1845" s="11"/>
      <c r="T1845" s="11"/>
      <c r="U1845" s="11"/>
    </row>
    <row r="1846" spans="2:21">
      <c r="B1846" s="10"/>
      <c r="C1846" s="10"/>
      <c r="D1846" s="46"/>
      <c r="E1846" s="11"/>
      <c r="F1846" s="11"/>
      <c r="G1846" s="11"/>
      <c r="L1846" s="11"/>
      <c r="M1846" s="11"/>
      <c r="N1846" s="11"/>
      <c r="O1846" s="11"/>
      <c r="P1846" s="11"/>
      <c r="Q1846" s="11"/>
      <c r="R1846" s="11"/>
      <c r="S1846" s="11"/>
      <c r="T1846" s="11"/>
      <c r="U1846" s="11"/>
    </row>
    <row r="1847" spans="2:21">
      <c r="B1847" s="10"/>
      <c r="C1847" s="10"/>
      <c r="D1847" s="46"/>
      <c r="E1847" s="11"/>
      <c r="F1847" s="11"/>
      <c r="G1847" s="11"/>
      <c r="L1847" s="11"/>
      <c r="M1847" s="11"/>
      <c r="N1847" s="11"/>
      <c r="O1847" s="11"/>
      <c r="P1847" s="11"/>
      <c r="Q1847" s="11"/>
      <c r="R1847" s="11"/>
      <c r="S1847" s="11"/>
      <c r="T1847" s="11"/>
      <c r="U1847" s="11"/>
    </row>
    <row r="1848" spans="2:21">
      <c r="B1848" s="10"/>
      <c r="C1848" s="10"/>
      <c r="D1848" s="46"/>
      <c r="E1848" s="11"/>
      <c r="F1848" s="11"/>
      <c r="G1848" s="11"/>
      <c r="L1848" s="11"/>
      <c r="M1848" s="11"/>
      <c r="N1848" s="11"/>
      <c r="O1848" s="11"/>
      <c r="P1848" s="11"/>
      <c r="Q1848" s="11"/>
      <c r="R1848" s="11"/>
      <c r="S1848" s="11"/>
      <c r="T1848" s="11"/>
      <c r="U1848" s="11"/>
    </row>
    <row r="1849" spans="2:21">
      <c r="B1849" s="10"/>
      <c r="C1849" s="10"/>
      <c r="D1849" s="46"/>
      <c r="E1849" s="11"/>
      <c r="F1849" s="11"/>
      <c r="G1849" s="11"/>
      <c r="L1849" s="11"/>
      <c r="M1849" s="11"/>
      <c r="N1849" s="11"/>
      <c r="O1849" s="11"/>
      <c r="P1849" s="11"/>
      <c r="Q1849" s="11"/>
      <c r="R1849" s="11"/>
      <c r="S1849" s="11"/>
      <c r="T1849" s="11"/>
      <c r="U1849" s="11"/>
    </row>
    <row r="1850" spans="2:21">
      <c r="B1850" s="10"/>
      <c r="C1850" s="10"/>
      <c r="D1850" s="46"/>
      <c r="E1850" s="11"/>
      <c r="F1850" s="11"/>
      <c r="G1850" s="11"/>
      <c r="L1850" s="11"/>
      <c r="M1850" s="11"/>
      <c r="N1850" s="11"/>
      <c r="O1850" s="11"/>
      <c r="P1850" s="11"/>
      <c r="Q1850" s="11"/>
      <c r="R1850" s="11"/>
      <c r="S1850" s="11"/>
      <c r="T1850" s="11"/>
      <c r="U1850" s="11"/>
    </row>
    <row r="1851" spans="2:21">
      <c r="B1851" s="10"/>
      <c r="C1851" s="10"/>
      <c r="D1851" s="46"/>
      <c r="E1851" s="11"/>
      <c r="F1851" s="11"/>
      <c r="G1851" s="11"/>
      <c r="L1851" s="11"/>
      <c r="M1851" s="11"/>
      <c r="N1851" s="11"/>
      <c r="O1851" s="11"/>
      <c r="P1851" s="11"/>
      <c r="Q1851" s="11"/>
      <c r="R1851" s="11"/>
      <c r="S1851" s="11"/>
      <c r="T1851" s="11"/>
      <c r="U1851" s="11"/>
    </row>
    <row r="1852" spans="2:21">
      <c r="B1852" s="10"/>
      <c r="C1852" s="10"/>
      <c r="D1852" s="46"/>
      <c r="E1852" s="11"/>
      <c r="F1852" s="11"/>
      <c r="G1852" s="11"/>
      <c r="L1852" s="11"/>
      <c r="M1852" s="11"/>
      <c r="N1852" s="11"/>
      <c r="O1852" s="11"/>
      <c r="P1852" s="11"/>
      <c r="Q1852" s="11"/>
      <c r="R1852" s="11"/>
      <c r="S1852" s="11"/>
      <c r="T1852" s="11"/>
      <c r="U1852" s="11"/>
    </row>
    <row r="1853" spans="2:21">
      <c r="B1853" s="10"/>
      <c r="C1853" s="10"/>
      <c r="D1853" s="46"/>
      <c r="E1853" s="11"/>
      <c r="F1853" s="11"/>
      <c r="G1853" s="11"/>
      <c r="L1853" s="11"/>
      <c r="M1853" s="11"/>
      <c r="N1853" s="11"/>
      <c r="O1853" s="11"/>
      <c r="P1853" s="11"/>
      <c r="Q1853" s="11"/>
      <c r="R1853" s="11"/>
      <c r="S1853" s="11"/>
      <c r="T1853" s="11"/>
      <c r="U1853" s="11"/>
    </row>
    <row r="1854" spans="2:21">
      <c r="B1854" s="10"/>
      <c r="C1854" s="10"/>
      <c r="D1854" s="46"/>
      <c r="E1854" s="11"/>
      <c r="F1854" s="11"/>
      <c r="G1854" s="11"/>
      <c r="L1854" s="11"/>
      <c r="M1854" s="11"/>
      <c r="N1854" s="11"/>
      <c r="O1854" s="11"/>
      <c r="P1854" s="11"/>
      <c r="Q1854" s="11"/>
      <c r="R1854" s="11"/>
      <c r="S1854" s="11"/>
      <c r="T1854" s="11"/>
      <c r="U1854" s="11"/>
    </row>
    <row r="1855" spans="2:21">
      <c r="B1855" s="10"/>
      <c r="C1855" s="10"/>
      <c r="D1855" s="46"/>
      <c r="E1855" s="11"/>
      <c r="F1855" s="11"/>
      <c r="G1855" s="11"/>
      <c r="L1855" s="11"/>
      <c r="M1855" s="11"/>
      <c r="N1855" s="11"/>
      <c r="O1855" s="11"/>
      <c r="P1855" s="11"/>
      <c r="Q1855" s="11"/>
      <c r="R1855" s="11"/>
      <c r="S1855" s="11"/>
      <c r="T1855" s="11"/>
      <c r="U1855" s="11"/>
    </row>
    <row r="1856" spans="2:21">
      <c r="B1856" s="13"/>
      <c r="C1856" s="13"/>
      <c r="D1856" s="47"/>
      <c r="E1856" s="12"/>
      <c r="F1856" s="12"/>
      <c r="G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</row>
    <row r="1857" spans="2:21">
      <c r="B1857" s="13"/>
      <c r="C1857" s="13"/>
      <c r="D1857" s="47"/>
      <c r="E1857" s="12"/>
      <c r="F1857" s="12"/>
      <c r="G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</row>
    <row r="1858" spans="2:21" ht="25.5" customHeight="1">
      <c r="B1858" s="13"/>
      <c r="C1858" s="13"/>
      <c r="D1858" s="47"/>
      <c r="E1858" s="12"/>
      <c r="F1858" s="12"/>
      <c r="G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</row>
    <row r="1859" spans="2:21">
      <c r="B1859" s="13"/>
      <c r="C1859" s="13"/>
      <c r="D1859" s="47"/>
      <c r="E1859" s="12"/>
      <c r="F1859" s="12"/>
      <c r="G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</row>
    <row r="1860" spans="2:21">
      <c r="B1860" s="13"/>
      <c r="C1860" s="13"/>
      <c r="D1860" s="47"/>
      <c r="E1860" s="12"/>
      <c r="F1860" s="12"/>
      <c r="G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</row>
    <row r="1861" spans="2:21">
      <c r="B1861" s="13"/>
      <c r="C1861" s="13"/>
      <c r="D1861" s="47"/>
      <c r="E1861" s="12"/>
      <c r="F1861" s="12"/>
      <c r="G1861" s="12"/>
      <c r="L1861" s="12"/>
      <c r="M1861" s="12"/>
      <c r="N1861" s="12"/>
      <c r="O1861" s="12"/>
      <c r="P1861" s="12"/>
      <c r="Q1861" s="12"/>
      <c r="R1861" s="12"/>
      <c r="S1861" s="12"/>
      <c r="T1861" s="12"/>
      <c r="U1861" s="12"/>
    </row>
    <row r="1862" spans="2:21">
      <c r="B1862" s="13"/>
      <c r="C1862" s="13"/>
      <c r="D1862" s="47"/>
      <c r="E1862" s="12"/>
      <c r="F1862" s="12"/>
      <c r="G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</row>
    <row r="1863" spans="2:21">
      <c r="B1863" s="13"/>
      <c r="C1863" s="13"/>
      <c r="D1863" s="47"/>
      <c r="E1863" s="12"/>
      <c r="F1863" s="12"/>
      <c r="G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</row>
    <row r="1864" spans="2:21">
      <c r="B1864" s="13"/>
      <c r="C1864" s="13"/>
      <c r="D1864" s="47"/>
      <c r="E1864" s="12"/>
      <c r="F1864" s="12"/>
      <c r="G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</row>
    <row r="1865" spans="2:21">
      <c r="B1865" s="13"/>
      <c r="C1865" s="13"/>
      <c r="D1865" s="47"/>
      <c r="E1865" s="12"/>
      <c r="F1865" s="12"/>
      <c r="G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</row>
    <row r="1866" spans="2:21">
      <c r="B1866" s="13"/>
      <c r="C1866" s="13"/>
      <c r="D1866" s="47"/>
      <c r="E1866" s="12"/>
      <c r="F1866" s="12"/>
      <c r="G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</row>
    <row r="1867" spans="2:21">
      <c r="B1867" s="13"/>
      <c r="C1867" s="13"/>
      <c r="D1867" s="47"/>
      <c r="E1867" s="12"/>
      <c r="F1867" s="12"/>
      <c r="G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</row>
    <row r="1868" spans="2:21">
      <c r="B1868" s="13"/>
      <c r="C1868" s="13"/>
      <c r="D1868" s="47"/>
      <c r="E1868" s="12"/>
      <c r="F1868" s="12"/>
      <c r="G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</row>
    <row r="1869" spans="2:21">
      <c r="B1869" s="13"/>
      <c r="C1869" s="13"/>
      <c r="D1869" s="47"/>
      <c r="E1869" s="12"/>
      <c r="F1869" s="12"/>
      <c r="G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</row>
    <row r="1870" spans="2:21">
      <c r="B1870" s="13"/>
      <c r="C1870" s="13"/>
      <c r="D1870" s="47"/>
      <c r="E1870" s="12"/>
      <c r="F1870" s="12"/>
      <c r="G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</row>
    <row r="1871" spans="2:21">
      <c r="B1871" s="13"/>
      <c r="C1871" s="13"/>
      <c r="D1871" s="47"/>
      <c r="E1871" s="12"/>
      <c r="F1871" s="12"/>
      <c r="G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</row>
    <row r="1872" spans="2:21">
      <c r="B1872" s="13"/>
      <c r="C1872" s="13"/>
      <c r="D1872" s="47"/>
      <c r="E1872" s="12"/>
      <c r="F1872" s="12"/>
      <c r="G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</row>
    <row r="1873" spans="2:21">
      <c r="B1873" s="13"/>
      <c r="C1873" s="13"/>
      <c r="D1873" s="47"/>
      <c r="E1873" s="12"/>
      <c r="F1873" s="12"/>
      <c r="G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</row>
    <row r="1874" spans="2:21">
      <c r="B1874" s="13"/>
      <c r="C1874" s="13"/>
      <c r="D1874" s="47"/>
      <c r="E1874" s="12"/>
      <c r="F1874" s="12"/>
      <c r="G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</row>
    <row r="1875" spans="2:21">
      <c r="B1875" s="13"/>
      <c r="C1875" s="13"/>
      <c r="D1875" s="47"/>
      <c r="E1875" s="12"/>
      <c r="F1875" s="12"/>
      <c r="G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</row>
    <row r="1876" spans="2:21">
      <c r="B1876" s="13"/>
      <c r="C1876" s="13"/>
      <c r="D1876" s="47"/>
      <c r="E1876" s="12"/>
      <c r="F1876" s="12"/>
      <c r="G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</row>
    <row r="1877" spans="2:21">
      <c r="B1877" s="13"/>
      <c r="C1877" s="13"/>
      <c r="D1877" s="47"/>
      <c r="E1877" s="12"/>
      <c r="F1877" s="12"/>
      <c r="G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</row>
    <row r="1878" spans="2:21">
      <c r="B1878" s="13"/>
      <c r="C1878" s="13"/>
      <c r="D1878" s="47"/>
      <c r="E1878" s="12"/>
      <c r="F1878" s="12"/>
      <c r="G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</row>
    <row r="1879" spans="2:21">
      <c r="B1879" s="13"/>
      <c r="C1879" s="13"/>
      <c r="D1879" s="47"/>
      <c r="E1879" s="12"/>
      <c r="F1879" s="12"/>
      <c r="G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</row>
    <row r="1880" spans="2:21">
      <c r="B1880" s="13"/>
      <c r="C1880" s="13"/>
      <c r="D1880" s="47"/>
      <c r="E1880" s="12"/>
      <c r="F1880" s="12"/>
      <c r="G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</row>
    <row r="1881" spans="2:21">
      <c r="B1881" s="13"/>
      <c r="C1881" s="13"/>
      <c r="D1881" s="47"/>
      <c r="E1881" s="12"/>
      <c r="F1881" s="12"/>
      <c r="G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</row>
    <row r="1882" spans="2:21">
      <c r="B1882" s="13"/>
      <c r="C1882" s="13"/>
      <c r="D1882" s="47"/>
      <c r="E1882" s="12"/>
      <c r="F1882" s="12"/>
      <c r="G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</row>
    <row r="1883" spans="2:21">
      <c r="B1883" s="13"/>
      <c r="C1883" s="13"/>
      <c r="D1883" s="47"/>
      <c r="E1883" s="12"/>
      <c r="F1883" s="12"/>
      <c r="G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</row>
    <row r="1884" spans="2:21">
      <c r="B1884" s="13"/>
      <c r="C1884" s="13"/>
      <c r="D1884" s="47"/>
      <c r="E1884" s="12"/>
      <c r="F1884" s="12"/>
      <c r="G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</row>
    <row r="1885" spans="2:21">
      <c r="B1885" s="13"/>
      <c r="C1885" s="13"/>
      <c r="D1885" s="47"/>
      <c r="E1885" s="12"/>
      <c r="F1885" s="12"/>
      <c r="G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</row>
    <row r="1886" spans="2:21">
      <c r="B1886" s="13"/>
      <c r="C1886" s="13"/>
      <c r="D1886" s="47"/>
      <c r="E1886" s="12"/>
      <c r="F1886" s="12"/>
      <c r="G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</row>
    <row r="1887" spans="2:21">
      <c r="B1887" s="13"/>
      <c r="C1887" s="13"/>
      <c r="D1887" s="47"/>
      <c r="E1887" s="12"/>
      <c r="F1887" s="12"/>
      <c r="G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</row>
    <row r="1888" spans="2:21">
      <c r="B1888" s="13"/>
      <c r="C1888" s="13"/>
      <c r="D1888" s="47"/>
      <c r="E1888" s="12"/>
      <c r="F1888" s="12"/>
      <c r="G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</row>
    <row r="1889" spans="2:21">
      <c r="B1889" s="13"/>
      <c r="C1889" s="13"/>
      <c r="D1889" s="47"/>
      <c r="E1889" s="12"/>
      <c r="F1889" s="12"/>
      <c r="G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</row>
    <row r="1890" spans="2:21">
      <c r="B1890" s="13"/>
      <c r="C1890" s="13"/>
      <c r="D1890" s="47"/>
      <c r="E1890" s="12"/>
      <c r="F1890" s="12"/>
      <c r="G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</row>
    <row r="1891" spans="2:21">
      <c r="B1891" s="13"/>
      <c r="C1891" s="13"/>
      <c r="D1891" s="47"/>
      <c r="E1891" s="12"/>
      <c r="F1891" s="12"/>
      <c r="G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</row>
    <row r="1892" spans="2:21">
      <c r="B1892" s="13"/>
      <c r="C1892" s="13"/>
      <c r="D1892" s="47"/>
      <c r="E1892" s="12"/>
      <c r="F1892" s="12"/>
      <c r="G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</row>
    <row r="1893" spans="2:21">
      <c r="B1893" s="13"/>
      <c r="C1893" s="13"/>
      <c r="D1893" s="47"/>
      <c r="E1893" s="12"/>
      <c r="F1893" s="12"/>
      <c r="G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</row>
    <row r="1894" spans="2:21">
      <c r="B1894" s="13"/>
      <c r="C1894" s="13"/>
      <c r="D1894" s="47"/>
      <c r="E1894" s="12"/>
      <c r="F1894" s="12"/>
      <c r="G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</row>
    <row r="1895" spans="2:21">
      <c r="B1895" s="13"/>
      <c r="C1895" s="13"/>
      <c r="D1895" s="47"/>
      <c r="E1895" s="12"/>
      <c r="F1895" s="12"/>
      <c r="G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</row>
    <row r="1896" spans="2:21">
      <c r="B1896" s="13"/>
      <c r="C1896" s="13"/>
      <c r="D1896" s="47"/>
      <c r="E1896" s="12"/>
      <c r="F1896" s="12"/>
      <c r="G1896" s="12"/>
      <c r="L1896" s="12"/>
      <c r="M1896" s="12"/>
      <c r="N1896" s="12"/>
      <c r="O1896" s="12"/>
      <c r="P1896" s="12"/>
      <c r="Q1896" s="12"/>
      <c r="R1896" s="12"/>
      <c r="S1896" s="12"/>
      <c r="T1896" s="12"/>
      <c r="U1896" s="12"/>
    </row>
    <row r="1897" spans="2:21">
      <c r="B1897" s="13"/>
      <c r="C1897" s="13"/>
      <c r="D1897" s="47"/>
      <c r="E1897" s="12"/>
      <c r="F1897" s="12"/>
      <c r="G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</row>
    <row r="1898" spans="2:21">
      <c r="B1898" s="13"/>
      <c r="C1898" s="13"/>
      <c r="D1898" s="47"/>
      <c r="E1898" s="12"/>
      <c r="F1898" s="12"/>
      <c r="G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</row>
    <row r="1899" spans="2:21">
      <c r="B1899" s="13"/>
      <c r="C1899" s="13"/>
      <c r="D1899" s="47"/>
      <c r="E1899" s="12"/>
      <c r="F1899" s="12"/>
      <c r="G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</row>
    <row r="1900" spans="2:21">
      <c r="B1900" s="13"/>
      <c r="C1900" s="13"/>
      <c r="D1900" s="47"/>
      <c r="E1900" s="12"/>
      <c r="F1900" s="12"/>
      <c r="G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</row>
    <row r="1901" spans="2:21">
      <c r="B1901" s="13"/>
      <c r="C1901" s="13"/>
      <c r="D1901" s="47"/>
      <c r="E1901" s="12"/>
      <c r="F1901" s="12"/>
      <c r="G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</row>
    <row r="1902" spans="2:21">
      <c r="B1902" s="13"/>
      <c r="C1902" s="10"/>
      <c r="D1902" s="46"/>
      <c r="E1902" s="12"/>
      <c r="F1902" s="12"/>
      <c r="G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</row>
    <row r="1903" spans="2:21">
      <c r="B1903" s="13"/>
      <c r="C1903" s="10"/>
      <c r="D1903" s="46"/>
      <c r="E1903" s="12"/>
      <c r="F1903" s="12"/>
      <c r="G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</row>
    <row r="1904" spans="2:21">
      <c r="B1904" s="13"/>
      <c r="C1904" s="13"/>
      <c r="D1904" s="47"/>
      <c r="E1904" s="12"/>
      <c r="F1904" s="12"/>
      <c r="G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</row>
    <row r="1905" spans="2:21">
      <c r="B1905" s="13"/>
      <c r="C1905" s="13"/>
      <c r="D1905" s="47"/>
      <c r="E1905" s="12"/>
      <c r="F1905" s="12"/>
      <c r="G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</row>
    <row r="1906" spans="2:21">
      <c r="B1906" s="13"/>
      <c r="C1906" s="13"/>
      <c r="D1906" s="47"/>
      <c r="E1906" s="12"/>
      <c r="F1906" s="12"/>
      <c r="G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</row>
    <row r="1907" spans="2:21">
      <c r="B1907" s="13"/>
      <c r="C1907" s="13"/>
      <c r="D1907" s="47"/>
      <c r="E1907" s="12"/>
      <c r="F1907" s="12"/>
      <c r="G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</row>
    <row r="1908" spans="2:21">
      <c r="B1908" s="13"/>
      <c r="C1908" s="13"/>
      <c r="D1908" s="47"/>
      <c r="E1908" s="12"/>
      <c r="F1908" s="12"/>
      <c r="G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</row>
    <row r="1909" spans="2:21">
      <c r="B1909" s="13"/>
      <c r="C1909" s="13"/>
      <c r="D1909" s="47"/>
      <c r="E1909" s="12"/>
      <c r="F1909" s="12"/>
      <c r="G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</row>
    <row r="1910" spans="2:21">
      <c r="B1910" s="13"/>
      <c r="C1910" s="13"/>
      <c r="D1910" s="47"/>
      <c r="E1910" s="12"/>
      <c r="F1910" s="12"/>
      <c r="G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</row>
    <row r="1911" spans="2:21">
      <c r="B1911" s="13"/>
      <c r="C1911" s="13"/>
      <c r="D1911" s="47"/>
      <c r="E1911" s="12"/>
      <c r="F1911" s="12"/>
      <c r="G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</row>
    <row r="1912" spans="2:21">
      <c r="B1912" s="13"/>
      <c r="C1912" s="13"/>
      <c r="D1912" s="47"/>
      <c r="E1912" s="12"/>
      <c r="F1912" s="12"/>
      <c r="G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</row>
    <row r="1913" spans="2:21">
      <c r="B1913" s="13"/>
      <c r="C1913" s="13"/>
      <c r="D1913" s="47"/>
      <c r="E1913" s="12"/>
      <c r="F1913" s="12"/>
      <c r="G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</row>
    <row r="1914" spans="2:21">
      <c r="B1914" s="13"/>
      <c r="C1914" s="13"/>
      <c r="D1914" s="47"/>
      <c r="E1914" s="12"/>
      <c r="F1914" s="12"/>
      <c r="G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</row>
    <row r="1915" spans="2:21">
      <c r="B1915" s="13"/>
      <c r="C1915" s="13"/>
      <c r="D1915" s="47"/>
      <c r="E1915" s="12"/>
      <c r="F1915" s="12"/>
      <c r="G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</row>
    <row r="1916" spans="2:21">
      <c r="B1916" s="13"/>
      <c r="C1916" s="13"/>
      <c r="D1916" s="47"/>
      <c r="E1916" s="12"/>
      <c r="F1916" s="12"/>
      <c r="G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</row>
    <row r="1917" spans="2:21">
      <c r="B1917" s="13"/>
      <c r="C1917" s="13"/>
      <c r="D1917" s="47"/>
      <c r="E1917" s="12"/>
      <c r="F1917" s="12"/>
      <c r="G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</row>
    <row r="1918" spans="2:21">
      <c r="B1918" s="13"/>
      <c r="C1918" s="13"/>
      <c r="D1918" s="47"/>
      <c r="E1918" s="12"/>
      <c r="F1918" s="12"/>
      <c r="G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</row>
    <row r="1919" spans="2:21">
      <c r="B1919" s="13"/>
      <c r="C1919" s="13"/>
      <c r="D1919" s="47"/>
      <c r="E1919" s="12"/>
      <c r="F1919" s="12"/>
      <c r="G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</row>
    <row r="1920" spans="2:21">
      <c r="B1920" s="13"/>
      <c r="C1920" s="13"/>
      <c r="D1920" s="47"/>
      <c r="E1920" s="12"/>
      <c r="F1920" s="12"/>
      <c r="G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</row>
    <row r="1921" spans="2:21">
      <c r="B1921" s="13"/>
      <c r="C1921" s="13"/>
      <c r="D1921" s="47"/>
      <c r="E1921" s="12"/>
      <c r="F1921" s="12"/>
      <c r="G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</row>
    <row r="1922" spans="2:21">
      <c r="B1922" s="13"/>
      <c r="C1922" s="13"/>
      <c r="D1922" s="47"/>
      <c r="E1922" s="12"/>
      <c r="F1922" s="12"/>
      <c r="G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</row>
    <row r="1923" spans="2:21">
      <c r="B1923" s="13"/>
      <c r="C1923" s="13"/>
      <c r="D1923" s="47"/>
      <c r="E1923" s="12"/>
      <c r="F1923" s="12"/>
      <c r="G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</row>
    <row r="1924" spans="2:21">
      <c r="B1924" s="13"/>
      <c r="C1924" s="13"/>
      <c r="D1924" s="47"/>
      <c r="E1924" s="12"/>
      <c r="F1924" s="12"/>
      <c r="G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</row>
    <row r="1925" spans="2:21">
      <c r="B1925" s="13"/>
      <c r="C1925" s="13"/>
      <c r="D1925" s="47"/>
      <c r="E1925" s="12"/>
      <c r="F1925" s="12"/>
      <c r="G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</row>
    <row r="1926" spans="2:21">
      <c r="B1926" s="13"/>
      <c r="C1926" s="13"/>
      <c r="D1926" s="47"/>
      <c r="E1926" s="12"/>
      <c r="F1926" s="12"/>
      <c r="G1926" s="12"/>
      <c r="L1926" s="12"/>
      <c r="M1926" s="12"/>
      <c r="N1926" s="12"/>
      <c r="O1926" s="12"/>
      <c r="P1926" s="12"/>
      <c r="Q1926" s="12"/>
      <c r="R1926" s="12"/>
      <c r="S1926" s="12"/>
      <c r="T1926" s="12"/>
      <c r="U1926" s="12"/>
    </row>
    <row r="1927" spans="2:21">
      <c r="B1927" s="13"/>
      <c r="C1927" s="13"/>
      <c r="D1927" s="47"/>
      <c r="E1927" s="12"/>
      <c r="F1927" s="12"/>
      <c r="G1927" s="12"/>
      <c r="L1927" s="12"/>
      <c r="M1927" s="12"/>
      <c r="N1927" s="12"/>
      <c r="O1927" s="12"/>
      <c r="P1927" s="12"/>
      <c r="Q1927" s="12"/>
      <c r="R1927" s="12"/>
      <c r="S1927" s="12"/>
      <c r="T1927" s="12"/>
      <c r="U1927" s="12"/>
    </row>
    <row r="1928" spans="2:21">
      <c r="B1928" s="13"/>
      <c r="C1928" s="13"/>
      <c r="D1928" s="47"/>
      <c r="E1928" s="12"/>
      <c r="F1928" s="12"/>
      <c r="G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</row>
    <row r="1929" spans="2:21">
      <c r="B1929" s="13"/>
      <c r="C1929" s="13"/>
      <c r="D1929" s="47"/>
      <c r="E1929" s="12"/>
      <c r="F1929" s="12"/>
      <c r="G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</row>
    <row r="1930" spans="2:21">
      <c r="B1930" s="13"/>
      <c r="C1930" s="13"/>
      <c r="D1930" s="47"/>
      <c r="E1930" s="12"/>
      <c r="F1930" s="12"/>
      <c r="G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</row>
    <row r="1931" spans="2:21">
      <c r="B1931" s="13"/>
      <c r="C1931" s="13"/>
      <c r="D1931" s="47"/>
      <c r="E1931" s="12"/>
      <c r="F1931" s="12"/>
      <c r="G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</row>
    <row r="1932" spans="2:21">
      <c r="B1932" s="13"/>
      <c r="C1932" s="13"/>
      <c r="D1932" s="47"/>
      <c r="E1932" s="12"/>
      <c r="F1932" s="12"/>
      <c r="G1932" s="12"/>
      <c r="L1932" s="12"/>
      <c r="M1932" s="12"/>
      <c r="N1932" s="12"/>
      <c r="O1932" s="12"/>
      <c r="P1932" s="12"/>
      <c r="Q1932" s="12"/>
      <c r="R1932" s="12"/>
      <c r="S1932" s="12"/>
      <c r="T1932" s="12"/>
      <c r="U1932" s="12"/>
    </row>
    <row r="1933" spans="2:21">
      <c r="B1933" s="13"/>
      <c r="C1933" s="13"/>
      <c r="D1933" s="47"/>
      <c r="E1933" s="12"/>
      <c r="F1933" s="12"/>
      <c r="G1933" s="12"/>
      <c r="L1933" s="12"/>
      <c r="M1933" s="12"/>
      <c r="N1933" s="12"/>
      <c r="O1933" s="12"/>
      <c r="P1933" s="12"/>
      <c r="Q1933" s="12"/>
      <c r="R1933" s="12"/>
      <c r="S1933" s="12"/>
      <c r="T1933" s="12"/>
      <c r="U1933" s="12"/>
    </row>
    <row r="1934" spans="2:21">
      <c r="B1934" s="13"/>
      <c r="C1934" s="13"/>
      <c r="D1934" s="47"/>
      <c r="E1934" s="12"/>
      <c r="F1934" s="12"/>
      <c r="G1934" s="12"/>
      <c r="L1934" s="12"/>
      <c r="M1934" s="12"/>
      <c r="N1934" s="12"/>
      <c r="O1934" s="12"/>
      <c r="P1934" s="12"/>
      <c r="Q1934" s="12"/>
      <c r="R1934" s="12"/>
      <c r="S1934" s="12"/>
      <c r="T1934" s="12"/>
      <c r="U1934" s="12"/>
    </row>
    <row r="1935" spans="2:21">
      <c r="B1935" s="13"/>
      <c r="C1935" s="13"/>
      <c r="D1935" s="47"/>
      <c r="E1935" s="12"/>
      <c r="F1935" s="12"/>
      <c r="G1935" s="12"/>
      <c r="L1935" s="12"/>
      <c r="M1935" s="12"/>
      <c r="N1935" s="12"/>
      <c r="O1935" s="12"/>
      <c r="P1935" s="12"/>
      <c r="Q1935" s="12"/>
      <c r="R1935" s="12"/>
      <c r="S1935" s="12"/>
      <c r="T1935" s="12"/>
      <c r="U1935" s="12"/>
    </row>
    <row r="1936" spans="2:21">
      <c r="B1936" s="13"/>
      <c r="C1936" s="13"/>
      <c r="D1936" s="47"/>
      <c r="E1936" s="12"/>
      <c r="F1936" s="12"/>
      <c r="G1936" s="12"/>
      <c r="L1936" s="12"/>
      <c r="M1936" s="12"/>
      <c r="N1936" s="12"/>
      <c r="O1936" s="12"/>
      <c r="P1936" s="12"/>
      <c r="Q1936" s="12"/>
      <c r="R1936" s="12"/>
      <c r="S1936" s="12"/>
      <c r="T1936" s="12"/>
      <c r="U1936" s="12"/>
    </row>
    <row r="1937" spans="2:21">
      <c r="B1937" s="16"/>
      <c r="C1937" s="16"/>
      <c r="D1937" s="48"/>
      <c r="E1937" s="12"/>
      <c r="F1937" s="12"/>
      <c r="G1937" s="12"/>
      <c r="L1937" s="12"/>
      <c r="M1937" s="12"/>
      <c r="N1937" s="12"/>
      <c r="O1937" s="12"/>
      <c r="P1937" s="12"/>
      <c r="Q1937" s="12"/>
      <c r="R1937" s="12"/>
      <c r="S1937" s="12"/>
      <c r="T1937" s="12"/>
      <c r="U1937" s="12"/>
    </row>
    <row r="1938" spans="2:21">
      <c r="B1938" s="16"/>
      <c r="C1938" s="28"/>
      <c r="D1938" s="53"/>
      <c r="E1938" s="12"/>
      <c r="F1938" s="12"/>
      <c r="G1938" s="12"/>
      <c r="L1938" s="12"/>
      <c r="M1938" s="12"/>
      <c r="N1938" s="12"/>
      <c r="O1938" s="12"/>
      <c r="P1938" s="12"/>
      <c r="Q1938" s="12"/>
      <c r="R1938" s="12"/>
      <c r="S1938" s="12"/>
      <c r="T1938" s="12"/>
      <c r="U1938" s="12"/>
    </row>
    <row r="1939" spans="2:21">
      <c r="B1939" s="16"/>
      <c r="C1939" s="16"/>
      <c r="D1939" s="48"/>
      <c r="E1939" s="12"/>
      <c r="F1939" s="12"/>
      <c r="G1939" s="12"/>
      <c r="L1939" s="12"/>
      <c r="M1939" s="12"/>
      <c r="N1939" s="12"/>
      <c r="O1939" s="12"/>
      <c r="P1939" s="12"/>
      <c r="Q1939" s="12"/>
      <c r="R1939" s="12"/>
      <c r="S1939" s="12"/>
      <c r="T1939" s="12"/>
      <c r="U1939" s="12"/>
    </row>
    <row r="1940" spans="2:21">
      <c r="B1940" s="16"/>
      <c r="C1940" s="16"/>
      <c r="D1940" s="48"/>
      <c r="E1940" s="12"/>
      <c r="F1940" s="12"/>
      <c r="G1940" s="12"/>
      <c r="L1940" s="12"/>
      <c r="M1940" s="12"/>
      <c r="N1940" s="12"/>
      <c r="O1940" s="12"/>
      <c r="P1940" s="12"/>
      <c r="Q1940" s="12"/>
      <c r="R1940" s="12"/>
      <c r="S1940" s="12"/>
      <c r="T1940" s="12"/>
      <c r="U1940" s="12"/>
    </row>
    <row r="1941" spans="2:21">
      <c r="B1941" s="16"/>
      <c r="C1941" s="16"/>
      <c r="D1941" s="48"/>
      <c r="E1941" s="12"/>
      <c r="F1941" s="12"/>
      <c r="G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</row>
    <row r="1942" spans="2:21">
      <c r="B1942" s="16"/>
      <c r="C1942" s="16"/>
      <c r="D1942" s="48"/>
      <c r="E1942" s="12"/>
      <c r="F1942" s="12"/>
      <c r="G1942" s="12"/>
      <c r="L1942" s="12"/>
      <c r="M1942" s="12"/>
      <c r="N1942" s="12"/>
      <c r="O1942" s="12"/>
      <c r="P1942" s="12"/>
      <c r="Q1942" s="12"/>
      <c r="R1942" s="12"/>
      <c r="S1942" s="12"/>
      <c r="T1942" s="12"/>
      <c r="U1942" s="12"/>
    </row>
    <row r="1943" spans="2:21">
      <c r="B1943" s="16"/>
      <c r="C1943" s="16"/>
      <c r="D1943" s="48"/>
      <c r="E1943" s="12"/>
      <c r="F1943" s="12"/>
      <c r="G1943" s="12"/>
      <c r="L1943" s="12"/>
      <c r="M1943" s="12"/>
      <c r="N1943" s="12"/>
      <c r="O1943" s="12"/>
      <c r="P1943" s="12"/>
      <c r="Q1943" s="12"/>
      <c r="R1943" s="12"/>
      <c r="S1943" s="12"/>
      <c r="T1943" s="12"/>
      <c r="U1943" s="12"/>
    </row>
    <row r="1944" spans="2:21">
      <c r="B1944" s="16"/>
      <c r="C1944" s="16"/>
      <c r="D1944" s="48"/>
      <c r="E1944" s="12"/>
      <c r="F1944" s="12"/>
      <c r="G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</row>
    <row r="1945" spans="2:21">
      <c r="B1945" s="16"/>
      <c r="C1945" s="16"/>
      <c r="D1945" s="48"/>
      <c r="E1945" s="12"/>
      <c r="F1945" s="12"/>
      <c r="G1945" s="12"/>
      <c r="L1945" s="12"/>
      <c r="M1945" s="12"/>
      <c r="N1945" s="12"/>
      <c r="O1945" s="12"/>
      <c r="P1945" s="12"/>
      <c r="Q1945" s="12"/>
      <c r="R1945" s="12"/>
      <c r="S1945" s="12"/>
      <c r="T1945" s="12"/>
      <c r="U1945" s="12"/>
    </row>
    <row r="1946" spans="2:21">
      <c r="B1946" s="16"/>
      <c r="C1946" s="16"/>
      <c r="D1946" s="48"/>
      <c r="E1946" s="12"/>
      <c r="F1946" s="12"/>
      <c r="G1946" s="12"/>
      <c r="L1946" s="12"/>
      <c r="M1946" s="12"/>
      <c r="N1946" s="12"/>
      <c r="O1946" s="12"/>
      <c r="P1946" s="12"/>
      <c r="Q1946" s="12"/>
      <c r="R1946" s="12"/>
      <c r="S1946" s="12"/>
      <c r="T1946" s="12"/>
      <c r="U1946" s="12"/>
    </row>
    <row r="1947" spans="2:21">
      <c r="B1947" s="16"/>
      <c r="C1947" s="16"/>
      <c r="D1947" s="48"/>
      <c r="E1947" s="12"/>
      <c r="F1947" s="12"/>
      <c r="G1947" s="12"/>
      <c r="L1947" s="12"/>
      <c r="M1947" s="12"/>
      <c r="N1947" s="12"/>
      <c r="O1947" s="12"/>
      <c r="P1947" s="12"/>
      <c r="Q1947" s="12"/>
      <c r="R1947" s="12"/>
      <c r="S1947" s="12"/>
      <c r="T1947" s="12"/>
      <c r="U1947" s="12"/>
    </row>
    <row r="1948" spans="2:21">
      <c r="B1948" s="16"/>
      <c r="C1948" s="16"/>
      <c r="D1948" s="48"/>
      <c r="E1948" s="12"/>
      <c r="F1948" s="12"/>
      <c r="G1948" s="12"/>
      <c r="L1948" s="12"/>
      <c r="M1948" s="12"/>
      <c r="N1948" s="12"/>
      <c r="O1948" s="12"/>
      <c r="P1948" s="12"/>
      <c r="Q1948" s="12"/>
      <c r="R1948" s="12"/>
      <c r="S1948" s="12"/>
      <c r="T1948" s="12"/>
      <c r="U1948" s="12"/>
    </row>
    <row r="1949" spans="2:21">
      <c r="B1949" s="16"/>
      <c r="C1949" s="16"/>
      <c r="D1949" s="48"/>
      <c r="E1949" s="12"/>
      <c r="F1949" s="12"/>
      <c r="G1949" s="12"/>
      <c r="L1949" s="12"/>
      <c r="M1949" s="12"/>
      <c r="N1949" s="12"/>
      <c r="O1949" s="12"/>
      <c r="P1949" s="12"/>
      <c r="Q1949" s="12"/>
      <c r="R1949" s="12"/>
      <c r="S1949" s="12"/>
      <c r="T1949" s="12"/>
      <c r="U1949" s="12"/>
    </row>
    <row r="1950" spans="2:21">
      <c r="B1950" s="16"/>
      <c r="C1950" s="16"/>
      <c r="D1950" s="48"/>
      <c r="E1950" s="12"/>
      <c r="F1950" s="12"/>
      <c r="G1950" s="12"/>
      <c r="L1950" s="12"/>
      <c r="M1950" s="12"/>
      <c r="N1950" s="12"/>
      <c r="O1950" s="12"/>
      <c r="P1950" s="12"/>
      <c r="Q1950" s="12"/>
      <c r="R1950" s="12"/>
      <c r="S1950" s="12"/>
      <c r="T1950" s="12"/>
      <c r="U1950" s="12"/>
    </row>
    <row r="1951" spans="2:21">
      <c r="B1951" s="16"/>
      <c r="C1951" s="16"/>
      <c r="D1951" s="48"/>
      <c r="E1951" s="12"/>
      <c r="F1951" s="12"/>
      <c r="G1951" s="12"/>
      <c r="L1951" s="12"/>
      <c r="M1951" s="12"/>
      <c r="N1951" s="12"/>
      <c r="O1951" s="12"/>
      <c r="P1951" s="12"/>
      <c r="Q1951" s="12"/>
      <c r="R1951" s="12"/>
      <c r="S1951" s="12"/>
      <c r="T1951" s="12"/>
      <c r="U1951" s="12"/>
    </row>
    <row r="1952" spans="2:21">
      <c r="B1952" s="16"/>
      <c r="C1952" s="16"/>
      <c r="D1952" s="48"/>
      <c r="E1952" s="12"/>
      <c r="F1952" s="12"/>
      <c r="G1952" s="12"/>
      <c r="L1952" s="12"/>
      <c r="M1952" s="12"/>
      <c r="N1952" s="12"/>
      <c r="O1952" s="12"/>
      <c r="P1952" s="12"/>
      <c r="Q1952" s="12"/>
      <c r="R1952" s="12"/>
      <c r="S1952" s="12"/>
      <c r="T1952" s="12"/>
      <c r="U1952" s="12"/>
    </row>
    <row r="1953" spans="2:21">
      <c r="B1953" s="16"/>
      <c r="C1953" s="16"/>
      <c r="D1953" s="48"/>
      <c r="E1953" s="12"/>
      <c r="F1953" s="12"/>
      <c r="G1953" s="12"/>
      <c r="L1953" s="12"/>
      <c r="M1953" s="12"/>
      <c r="N1953" s="12"/>
      <c r="O1953" s="12"/>
      <c r="P1953" s="12"/>
      <c r="Q1953" s="12"/>
      <c r="R1953" s="12"/>
      <c r="S1953" s="12"/>
      <c r="T1953" s="12"/>
      <c r="U1953" s="12"/>
    </row>
    <row r="1954" spans="2:21">
      <c r="B1954" s="16"/>
      <c r="C1954" s="16"/>
      <c r="D1954" s="48"/>
      <c r="E1954" s="12"/>
      <c r="F1954" s="12"/>
      <c r="G1954" s="12"/>
      <c r="L1954" s="12"/>
      <c r="M1954" s="12"/>
      <c r="N1954" s="12"/>
      <c r="O1954" s="12"/>
      <c r="P1954" s="12"/>
      <c r="Q1954" s="12"/>
      <c r="R1954" s="12"/>
      <c r="S1954" s="12"/>
      <c r="T1954" s="12"/>
      <c r="U1954" s="12"/>
    </row>
    <row r="1955" spans="2:21">
      <c r="B1955" s="16"/>
      <c r="C1955" s="16"/>
      <c r="D1955" s="48"/>
      <c r="E1955" s="12"/>
      <c r="F1955" s="12"/>
      <c r="G1955" s="12"/>
      <c r="L1955" s="12"/>
      <c r="M1955" s="12"/>
      <c r="N1955" s="12"/>
      <c r="O1955" s="12"/>
      <c r="P1955" s="12"/>
      <c r="Q1955" s="12"/>
      <c r="R1955" s="12"/>
      <c r="S1955" s="12"/>
      <c r="T1955" s="12"/>
      <c r="U1955" s="12"/>
    </row>
    <row r="1956" spans="2:21">
      <c r="B1956" s="16"/>
      <c r="C1956" s="16"/>
      <c r="D1956" s="48"/>
      <c r="E1956" s="12"/>
      <c r="F1956" s="12"/>
      <c r="G1956" s="12"/>
      <c r="L1956" s="12"/>
      <c r="M1956" s="12"/>
      <c r="N1956" s="12"/>
      <c r="O1956" s="12"/>
      <c r="P1956" s="12"/>
      <c r="Q1956" s="12"/>
      <c r="R1956" s="12"/>
      <c r="S1956" s="12"/>
      <c r="T1956" s="12"/>
      <c r="U1956" s="12"/>
    </row>
    <row r="1957" spans="2:21">
      <c r="B1957" s="16"/>
      <c r="C1957" s="16"/>
      <c r="D1957" s="48"/>
      <c r="E1957" s="12"/>
      <c r="F1957" s="12"/>
      <c r="G1957" s="12"/>
      <c r="L1957" s="12"/>
      <c r="M1957" s="12"/>
      <c r="N1957" s="12"/>
      <c r="O1957" s="12"/>
      <c r="P1957" s="12"/>
      <c r="Q1957" s="12"/>
      <c r="R1957" s="12"/>
      <c r="S1957" s="12"/>
      <c r="T1957" s="12"/>
      <c r="U1957" s="12"/>
    </row>
    <row r="1958" spans="2:21">
      <c r="B1958" s="16"/>
      <c r="C1958" s="16"/>
      <c r="D1958" s="48"/>
      <c r="E1958" s="12"/>
      <c r="F1958" s="12"/>
      <c r="G1958" s="12"/>
      <c r="L1958" s="12"/>
      <c r="M1958" s="12"/>
      <c r="N1958" s="12"/>
      <c r="O1958" s="12"/>
      <c r="P1958" s="12"/>
      <c r="Q1958" s="12"/>
      <c r="R1958" s="12"/>
      <c r="S1958" s="12"/>
      <c r="T1958" s="12"/>
      <c r="U1958" s="12"/>
    </row>
    <row r="1959" spans="2:21">
      <c r="B1959" s="13"/>
      <c r="C1959" s="13"/>
      <c r="D1959" s="47"/>
      <c r="E1959" s="12"/>
      <c r="F1959" s="12"/>
      <c r="G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</row>
    <row r="1960" spans="2:21">
      <c r="B1960" s="13"/>
      <c r="C1960" s="13"/>
      <c r="D1960" s="47"/>
      <c r="E1960" s="12"/>
      <c r="F1960" s="12"/>
      <c r="G1960" s="12"/>
      <c r="L1960" s="12"/>
      <c r="M1960" s="12"/>
      <c r="N1960" s="12"/>
      <c r="O1960" s="12"/>
      <c r="P1960" s="12"/>
      <c r="Q1960" s="12"/>
      <c r="R1960" s="12"/>
      <c r="S1960" s="12"/>
      <c r="T1960" s="12"/>
      <c r="U1960" s="12"/>
    </row>
    <row r="1961" spans="2:21">
      <c r="B1961" s="13"/>
      <c r="C1961" s="13"/>
      <c r="D1961" s="47"/>
      <c r="E1961" s="12"/>
      <c r="F1961" s="12"/>
      <c r="G1961" s="12"/>
      <c r="L1961" s="12"/>
      <c r="M1961" s="12"/>
      <c r="N1961" s="12"/>
      <c r="O1961" s="12"/>
      <c r="P1961" s="12"/>
      <c r="Q1961" s="12"/>
      <c r="R1961" s="12"/>
      <c r="S1961" s="12"/>
      <c r="T1961" s="12"/>
      <c r="U1961" s="12"/>
    </row>
    <row r="1962" spans="2:21">
      <c r="B1962" s="13"/>
      <c r="C1962" s="13"/>
      <c r="D1962" s="47"/>
      <c r="E1962" s="12"/>
      <c r="F1962" s="12"/>
      <c r="G1962" s="12"/>
      <c r="L1962" s="12"/>
      <c r="M1962" s="12"/>
      <c r="N1962" s="12"/>
      <c r="O1962" s="12"/>
      <c r="P1962" s="12"/>
      <c r="Q1962" s="12"/>
      <c r="R1962" s="12"/>
      <c r="S1962" s="12"/>
      <c r="T1962" s="12"/>
      <c r="U1962" s="12"/>
    </row>
    <row r="1963" spans="2:21">
      <c r="B1963" s="13"/>
      <c r="C1963" s="13"/>
      <c r="D1963" s="47"/>
      <c r="E1963" s="12"/>
      <c r="F1963" s="12"/>
      <c r="G1963" s="12"/>
      <c r="L1963" s="12"/>
      <c r="M1963" s="12"/>
      <c r="N1963" s="12"/>
      <c r="O1963" s="12"/>
      <c r="P1963" s="12"/>
      <c r="Q1963" s="12"/>
      <c r="R1963" s="12"/>
      <c r="S1963" s="12"/>
      <c r="T1963" s="12"/>
      <c r="U1963" s="12"/>
    </row>
    <row r="1964" spans="2:21">
      <c r="B1964" s="13"/>
      <c r="C1964" s="13"/>
      <c r="D1964" s="47"/>
      <c r="E1964" s="12"/>
      <c r="F1964" s="12"/>
      <c r="G1964" s="12"/>
      <c r="L1964" s="12"/>
      <c r="M1964" s="12"/>
      <c r="N1964" s="12"/>
      <c r="O1964" s="12"/>
      <c r="P1964" s="12"/>
      <c r="Q1964" s="12"/>
      <c r="R1964" s="12"/>
      <c r="S1964" s="12"/>
      <c r="T1964" s="12"/>
      <c r="U1964" s="12"/>
    </row>
    <row r="1965" spans="2:21">
      <c r="B1965" s="13"/>
      <c r="C1965" s="13"/>
      <c r="D1965" s="47"/>
      <c r="E1965" s="12"/>
      <c r="F1965" s="12"/>
      <c r="G1965" s="12"/>
      <c r="L1965" s="12"/>
      <c r="M1965" s="12"/>
      <c r="N1965" s="12"/>
      <c r="O1965" s="12"/>
      <c r="P1965" s="12"/>
      <c r="Q1965" s="12"/>
      <c r="R1965" s="12"/>
      <c r="S1965" s="12"/>
      <c r="T1965" s="12"/>
      <c r="U1965" s="12"/>
    </row>
    <row r="1966" spans="2:21">
      <c r="B1966" s="13"/>
      <c r="C1966" s="13"/>
      <c r="D1966" s="47"/>
      <c r="E1966" s="12"/>
      <c r="F1966" s="12"/>
      <c r="G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</row>
    <row r="1967" spans="2:21">
      <c r="B1967" s="13"/>
      <c r="C1967" s="13"/>
      <c r="D1967" s="47"/>
      <c r="E1967" s="12"/>
      <c r="F1967" s="12"/>
      <c r="G1967" s="12"/>
      <c r="L1967" s="12"/>
      <c r="M1967" s="12"/>
      <c r="N1967" s="12"/>
      <c r="O1967" s="12"/>
      <c r="P1967" s="12"/>
      <c r="Q1967" s="12"/>
      <c r="R1967" s="12"/>
      <c r="S1967" s="12"/>
      <c r="T1967" s="12"/>
      <c r="U1967" s="12"/>
    </row>
    <row r="1968" spans="2:21">
      <c r="B1968" s="13"/>
      <c r="C1968" s="13"/>
      <c r="D1968" s="47"/>
      <c r="E1968" s="12"/>
      <c r="F1968" s="12"/>
      <c r="G1968" s="12"/>
      <c r="L1968" s="12"/>
      <c r="M1968" s="12"/>
      <c r="N1968" s="12"/>
      <c r="O1968" s="12"/>
      <c r="P1968" s="12"/>
      <c r="Q1968" s="12"/>
      <c r="R1968" s="12"/>
      <c r="S1968" s="12"/>
      <c r="T1968" s="12"/>
      <c r="U1968" s="12"/>
    </row>
    <row r="1969" spans="2:21">
      <c r="B1969" s="13"/>
      <c r="C1969" s="13"/>
      <c r="D1969" s="47"/>
      <c r="E1969" s="12"/>
      <c r="F1969" s="12"/>
      <c r="G1969" s="12"/>
      <c r="L1969" s="12"/>
      <c r="M1969" s="12"/>
      <c r="N1969" s="12"/>
      <c r="O1969" s="12"/>
      <c r="P1969" s="12"/>
      <c r="Q1969" s="12"/>
      <c r="R1969" s="12"/>
      <c r="S1969" s="12"/>
      <c r="T1969" s="12"/>
      <c r="U1969" s="12"/>
    </row>
    <row r="1970" spans="2:21">
      <c r="B1970" s="13"/>
      <c r="C1970" s="13"/>
      <c r="D1970" s="47"/>
      <c r="E1970" s="12"/>
      <c r="F1970" s="12"/>
      <c r="G1970" s="12"/>
      <c r="L1970" s="12"/>
      <c r="M1970" s="12"/>
      <c r="N1970" s="12"/>
      <c r="O1970" s="12"/>
      <c r="P1970" s="12"/>
      <c r="Q1970" s="12"/>
      <c r="R1970" s="12"/>
      <c r="S1970" s="12"/>
      <c r="T1970" s="12"/>
      <c r="U1970" s="12"/>
    </row>
    <row r="1971" spans="2:21">
      <c r="B1971" s="13"/>
      <c r="C1971" s="13"/>
      <c r="D1971" s="47"/>
      <c r="E1971" s="12"/>
      <c r="F1971" s="12"/>
      <c r="G1971" s="12"/>
      <c r="L1971" s="12"/>
      <c r="M1971" s="12"/>
      <c r="N1971" s="12"/>
      <c r="O1971" s="12"/>
      <c r="P1971" s="12"/>
      <c r="Q1971" s="12"/>
      <c r="R1971" s="12"/>
      <c r="S1971" s="12"/>
      <c r="T1971" s="12"/>
      <c r="U1971" s="12"/>
    </row>
    <row r="1972" spans="2:21">
      <c r="B1972" s="13"/>
      <c r="C1972" s="13"/>
      <c r="D1972" s="47"/>
      <c r="E1972" s="12"/>
      <c r="F1972" s="12"/>
      <c r="G1972" s="12"/>
      <c r="L1972" s="12"/>
      <c r="M1972" s="12"/>
      <c r="N1972" s="12"/>
      <c r="O1972" s="12"/>
      <c r="P1972" s="12"/>
      <c r="Q1972" s="12"/>
      <c r="R1972" s="12"/>
      <c r="S1972" s="12"/>
      <c r="T1972" s="12"/>
      <c r="U1972" s="12"/>
    </row>
    <row r="1973" spans="2:21">
      <c r="B1973" s="13"/>
      <c r="C1973" s="13"/>
      <c r="D1973" s="47"/>
      <c r="E1973" s="12"/>
      <c r="F1973" s="12"/>
      <c r="G1973" s="12"/>
      <c r="L1973" s="12"/>
      <c r="M1973" s="12"/>
      <c r="N1973" s="12"/>
      <c r="O1973" s="12"/>
      <c r="P1973" s="12"/>
      <c r="Q1973" s="12"/>
      <c r="R1973" s="12"/>
      <c r="S1973" s="12"/>
      <c r="T1973" s="12"/>
      <c r="U1973" s="12"/>
    </row>
    <row r="1974" spans="2:21">
      <c r="B1974" s="13"/>
      <c r="C1974" s="13"/>
      <c r="D1974" s="47"/>
      <c r="E1974" s="12"/>
      <c r="F1974" s="12"/>
      <c r="G1974" s="12"/>
      <c r="L1974" s="12"/>
      <c r="M1974" s="12"/>
      <c r="N1974" s="12"/>
      <c r="O1974" s="12"/>
      <c r="P1974" s="12"/>
      <c r="Q1974" s="12"/>
      <c r="R1974" s="12"/>
      <c r="S1974" s="12"/>
      <c r="T1974" s="12"/>
      <c r="U1974" s="12"/>
    </row>
    <row r="1975" spans="2:21">
      <c r="B1975" s="13"/>
      <c r="C1975" s="13"/>
      <c r="D1975" s="47"/>
      <c r="E1975" s="12"/>
      <c r="F1975" s="12"/>
      <c r="G1975" s="12"/>
      <c r="L1975" s="12"/>
      <c r="M1975" s="12"/>
      <c r="N1975" s="12"/>
      <c r="O1975" s="12"/>
      <c r="P1975" s="12"/>
      <c r="Q1975" s="12"/>
      <c r="R1975" s="12"/>
      <c r="S1975" s="12"/>
      <c r="T1975" s="12"/>
      <c r="U1975" s="12"/>
    </row>
    <row r="1976" spans="2:21">
      <c r="B1976" s="13"/>
      <c r="C1976" s="13"/>
      <c r="D1976" s="47"/>
      <c r="E1976" s="12"/>
      <c r="F1976" s="12"/>
      <c r="G1976" s="12"/>
      <c r="L1976" s="12"/>
      <c r="M1976" s="12"/>
      <c r="N1976" s="12"/>
      <c r="O1976" s="12"/>
      <c r="P1976" s="12"/>
      <c r="Q1976" s="12"/>
      <c r="R1976" s="12"/>
      <c r="S1976" s="12"/>
      <c r="T1976" s="12"/>
      <c r="U1976" s="12"/>
    </row>
    <row r="1977" spans="2:21">
      <c r="B1977" s="13"/>
      <c r="C1977" s="13"/>
      <c r="D1977" s="47"/>
      <c r="E1977" s="12"/>
      <c r="F1977" s="12"/>
      <c r="G1977" s="12"/>
      <c r="L1977" s="12"/>
      <c r="M1977" s="12"/>
      <c r="N1977" s="12"/>
      <c r="O1977" s="12"/>
      <c r="P1977" s="12"/>
      <c r="Q1977" s="12"/>
      <c r="R1977" s="12"/>
      <c r="S1977" s="12"/>
      <c r="T1977" s="12"/>
      <c r="U1977" s="12"/>
    </row>
    <row r="1978" spans="2:21">
      <c r="B1978" s="13"/>
      <c r="C1978" s="13"/>
      <c r="D1978" s="47"/>
      <c r="E1978" s="12"/>
      <c r="F1978" s="12"/>
      <c r="G1978" s="12"/>
      <c r="L1978" s="12"/>
      <c r="M1978" s="12"/>
      <c r="N1978" s="12"/>
      <c r="O1978" s="12"/>
      <c r="P1978" s="12"/>
      <c r="Q1978" s="12"/>
      <c r="R1978" s="12"/>
      <c r="S1978" s="12"/>
      <c r="T1978" s="12"/>
      <c r="U1978" s="12"/>
    </row>
    <row r="1979" spans="2:21">
      <c r="B1979" s="13"/>
      <c r="C1979" s="13"/>
      <c r="D1979" s="47"/>
      <c r="E1979" s="12"/>
      <c r="F1979" s="12"/>
      <c r="G1979" s="12"/>
      <c r="L1979" s="12"/>
      <c r="M1979" s="12"/>
      <c r="N1979" s="12"/>
      <c r="O1979" s="12"/>
      <c r="P1979" s="12"/>
      <c r="Q1979" s="12"/>
      <c r="R1979" s="12"/>
      <c r="S1979" s="12"/>
      <c r="T1979" s="12"/>
      <c r="U1979" s="12"/>
    </row>
    <row r="1980" spans="2:21">
      <c r="B1980" s="13"/>
      <c r="C1980" s="13"/>
      <c r="D1980" s="47"/>
      <c r="E1980" s="12"/>
      <c r="F1980" s="12"/>
      <c r="G1980" s="12"/>
      <c r="L1980" s="12"/>
      <c r="M1980" s="12"/>
      <c r="N1980" s="12"/>
      <c r="O1980" s="12"/>
      <c r="P1980" s="12"/>
      <c r="Q1980" s="12"/>
      <c r="R1980" s="12"/>
      <c r="S1980" s="12"/>
      <c r="T1980" s="12"/>
      <c r="U1980" s="12"/>
    </row>
    <row r="1981" spans="2:21">
      <c r="B1981" s="13"/>
      <c r="C1981" s="13"/>
      <c r="D1981" s="47"/>
      <c r="E1981" s="12"/>
      <c r="F1981" s="12"/>
      <c r="G1981" s="12"/>
      <c r="L1981" s="12"/>
      <c r="M1981" s="12"/>
      <c r="N1981" s="12"/>
      <c r="O1981" s="12"/>
      <c r="P1981" s="12"/>
      <c r="Q1981" s="12"/>
      <c r="R1981" s="12"/>
      <c r="S1981" s="12"/>
      <c r="T1981" s="12"/>
      <c r="U1981" s="12"/>
    </row>
    <row r="1982" spans="2:21">
      <c r="B1982" s="13"/>
      <c r="C1982" s="13"/>
      <c r="D1982" s="47"/>
      <c r="E1982" s="12"/>
      <c r="F1982" s="12"/>
      <c r="G1982" s="12"/>
      <c r="L1982" s="12"/>
      <c r="M1982" s="12"/>
      <c r="N1982" s="12"/>
      <c r="O1982" s="12"/>
      <c r="P1982" s="12"/>
      <c r="Q1982" s="12"/>
      <c r="R1982" s="12"/>
      <c r="S1982" s="12"/>
      <c r="T1982" s="12"/>
      <c r="U1982" s="12"/>
    </row>
    <row r="1983" spans="2:21">
      <c r="B1983" s="13"/>
      <c r="C1983" s="13"/>
      <c r="D1983" s="47"/>
      <c r="E1983" s="12"/>
      <c r="F1983" s="12"/>
      <c r="G1983" s="12"/>
      <c r="L1983" s="12"/>
      <c r="M1983" s="12"/>
      <c r="N1983" s="12"/>
      <c r="O1983" s="12"/>
      <c r="P1983" s="12"/>
      <c r="Q1983" s="12"/>
      <c r="R1983" s="12"/>
      <c r="S1983" s="12"/>
      <c r="T1983" s="12"/>
      <c r="U1983" s="12"/>
    </row>
    <row r="1984" spans="2:21">
      <c r="B1984" s="13"/>
      <c r="C1984" s="13"/>
      <c r="D1984" s="47"/>
      <c r="E1984" s="12"/>
      <c r="F1984" s="12"/>
      <c r="G1984" s="12"/>
      <c r="L1984" s="12"/>
      <c r="M1984" s="12"/>
      <c r="N1984" s="12"/>
      <c r="O1984" s="12"/>
      <c r="P1984" s="12"/>
      <c r="Q1984" s="12"/>
      <c r="R1984" s="12"/>
      <c r="S1984" s="12"/>
      <c r="T1984" s="12"/>
      <c r="U1984" s="12"/>
    </row>
    <row r="1985" spans="2:21">
      <c r="B1985" s="13"/>
      <c r="C1985" s="13"/>
      <c r="D1985" s="47"/>
      <c r="E1985" s="12"/>
      <c r="F1985" s="12"/>
      <c r="G1985" s="12"/>
      <c r="L1985" s="12"/>
      <c r="M1985" s="12"/>
      <c r="N1985" s="12"/>
      <c r="O1985" s="12"/>
      <c r="P1985" s="12"/>
      <c r="Q1985" s="12"/>
      <c r="R1985" s="12"/>
      <c r="S1985" s="12"/>
      <c r="T1985" s="12"/>
      <c r="U1985" s="12"/>
    </row>
    <row r="1986" spans="2:21">
      <c r="B1986" s="13"/>
      <c r="C1986" s="13"/>
      <c r="D1986" s="47"/>
      <c r="E1986" s="12"/>
      <c r="F1986" s="12"/>
      <c r="G1986" s="12"/>
      <c r="L1986" s="12"/>
      <c r="M1986" s="12"/>
      <c r="N1986" s="12"/>
      <c r="O1986" s="12"/>
      <c r="P1986" s="12"/>
      <c r="Q1986" s="12"/>
      <c r="R1986" s="12"/>
      <c r="S1986" s="12"/>
      <c r="T1986" s="12"/>
      <c r="U1986" s="12"/>
    </row>
    <row r="1987" spans="2:21">
      <c r="B1987" s="13"/>
      <c r="C1987" s="13"/>
      <c r="D1987" s="47"/>
      <c r="E1987" s="12"/>
      <c r="F1987" s="12"/>
      <c r="G1987" s="12"/>
      <c r="L1987" s="12"/>
      <c r="M1987" s="12"/>
      <c r="N1987" s="12"/>
      <c r="O1987" s="12"/>
      <c r="P1987" s="12"/>
      <c r="Q1987" s="12"/>
      <c r="R1987" s="12"/>
      <c r="S1987" s="12"/>
      <c r="T1987" s="12"/>
      <c r="U1987" s="12"/>
    </row>
    <row r="1988" spans="2:21">
      <c r="B1988" s="13"/>
      <c r="C1988" s="13"/>
      <c r="D1988" s="47"/>
      <c r="E1988" s="12"/>
      <c r="F1988" s="12"/>
      <c r="G1988" s="12"/>
      <c r="L1988" s="12"/>
      <c r="M1988" s="12"/>
      <c r="N1988" s="12"/>
      <c r="O1988" s="12"/>
      <c r="P1988" s="12"/>
      <c r="Q1988" s="12"/>
      <c r="R1988" s="12"/>
      <c r="S1988" s="12"/>
      <c r="T1988" s="12"/>
      <c r="U1988" s="12"/>
    </row>
    <row r="1989" spans="2:21">
      <c r="B1989" s="13"/>
      <c r="C1989" s="13"/>
      <c r="D1989" s="47"/>
      <c r="E1989" s="12"/>
      <c r="F1989" s="12"/>
      <c r="G1989" s="12"/>
      <c r="L1989" s="12"/>
      <c r="M1989" s="12"/>
      <c r="N1989" s="12"/>
      <c r="O1989" s="12"/>
      <c r="P1989" s="12"/>
      <c r="Q1989" s="12"/>
      <c r="R1989" s="12"/>
      <c r="S1989" s="12"/>
      <c r="T1989" s="12"/>
      <c r="U1989" s="12"/>
    </row>
    <row r="1990" spans="2:21">
      <c r="B1990" s="13"/>
      <c r="C1990" s="13"/>
      <c r="D1990" s="47"/>
      <c r="E1990" s="12"/>
      <c r="F1990" s="12"/>
      <c r="G1990" s="12"/>
      <c r="L1990" s="12"/>
      <c r="M1990" s="12"/>
      <c r="N1990" s="12"/>
      <c r="O1990" s="12"/>
      <c r="P1990" s="12"/>
      <c r="Q1990" s="12"/>
      <c r="R1990" s="12"/>
      <c r="S1990" s="12"/>
      <c r="T1990" s="12"/>
      <c r="U1990" s="12"/>
    </row>
    <row r="1991" spans="2:21">
      <c r="B1991" s="13"/>
      <c r="C1991" s="13"/>
      <c r="D1991" s="47"/>
      <c r="E1991" s="12"/>
      <c r="F1991" s="12"/>
      <c r="G1991" s="12"/>
      <c r="L1991" s="12"/>
      <c r="M1991" s="12"/>
      <c r="N1991" s="12"/>
      <c r="O1991" s="12"/>
      <c r="P1991" s="12"/>
      <c r="Q1991" s="12"/>
      <c r="R1991" s="12"/>
      <c r="S1991" s="12"/>
      <c r="T1991" s="12"/>
      <c r="U1991" s="12"/>
    </row>
    <row r="1992" spans="2:21">
      <c r="B1992" s="13"/>
      <c r="C1992" s="13"/>
      <c r="D1992" s="47"/>
      <c r="E1992" s="12"/>
      <c r="F1992" s="12"/>
      <c r="G1992" s="12"/>
      <c r="L1992" s="12"/>
      <c r="M1992" s="12"/>
      <c r="N1992" s="12"/>
      <c r="O1992" s="12"/>
      <c r="P1992" s="12"/>
      <c r="Q1992" s="12"/>
      <c r="R1992" s="12"/>
      <c r="S1992" s="12"/>
      <c r="T1992" s="12"/>
      <c r="U1992" s="12"/>
    </row>
    <row r="1993" spans="2:21">
      <c r="B1993" s="13"/>
      <c r="C1993" s="13"/>
      <c r="D1993" s="47"/>
      <c r="E1993" s="12"/>
      <c r="F1993" s="12"/>
      <c r="G1993" s="12"/>
      <c r="L1993" s="12"/>
      <c r="M1993" s="12"/>
      <c r="N1993" s="12"/>
      <c r="O1993" s="12"/>
      <c r="P1993" s="12"/>
      <c r="Q1993" s="12"/>
      <c r="R1993" s="12"/>
      <c r="S1993" s="12"/>
      <c r="T1993" s="12"/>
      <c r="U1993" s="12"/>
    </row>
    <row r="1994" spans="2:21">
      <c r="B1994" s="13"/>
      <c r="C1994" s="13"/>
      <c r="D1994" s="47"/>
      <c r="E1994" s="12"/>
      <c r="F1994" s="12"/>
      <c r="G1994" s="12"/>
      <c r="L1994" s="12"/>
      <c r="M1994" s="12"/>
      <c r="N1994" s="12"/>
      <c r="O1994" s="12"/>
      <c r="P1994" s="12"/>
      <c r="Q1994" s="12"/>
      <c r="R1994" s="12"/>
      <c r="S1994" s="12"/>
      <c r="T1994" s="12"/>
      <c r="U1994" s="12"/>
    </row>
    <row r="1995" spans="2:21">
      <c r="B1995" s="13"/>
      <c r="C1995" s="13"/>
      <c r="D1995" s="47"/>
      <c r="E1995" s="12"/>
      <c r="F1995" s="12"/>
      <c r="G1995" s="12"/>
      <c r="L1995" s="12"/>
      <c r="M1995" s="12"/>
      <c r="N1995" s="12"/>
      <c r="O1995" s="12"/>
      <c r="P1995" s="12"/>
      <c r="Q1995" s="12"/>
      <c r="R1995" s="12"/>
      <c r="S1995" s="12"/>
      <c r="T1995" s="12"/>
      <c r="U1995" s="12"/>
    </row>
    <row r="1996" spans="2:21">
      <c r="B1996" s="13"/>
      <c r="C1996" s="13"/>
      <c r="D1996" s="47"/>
      <c r="E1996" s="12"/>
      <c r="F1996" s="12"/>
      <c r="G1996" s="12"/>
      <c r="L1996" s="12"/>
      <c r="M1996" s="12"/>
      <c r="N1996" s="12"/>
      <c r="O1996" s="12"/>
      <c r="P1996" s="12"/>
      <c r="Q1996" s="12"/>
      <c r="R1996" s="12"/>
      <c r="S1996" s="12"/>
      <c r="T1996" s="12"/>
      <c r="U1996" s="12"/>
    </row>
    <row r="1997" spans="2:21">
      <c r="B1997" s="13"/>
      <c r="C1997" s="13"/>
      <c r="D1997" s="47"/>
      <c r="E1997" s="12"/>
      <c r="F1997" s="12"/>
      <c r="G1997" s="12"/>
      <c r="L1997" s="12"/>
      <c r="M1997" s="12"/>
      <c r="N1997" s="12"/>
      <c r="O1997" s="12"/>
      <c r="P1997" s="12"/>
      <c r="Q1997" s="12"/>
      <c r="R1997" s="12"/>
      <c r="S1997" s="12"/>
      <c r="T1997" s="12"/>
      <c r="U1997" s="12"/>
    </row>
    <row r="1998" spans="2:21">
      <c r="B1998" s="13"/>
      <c r="C1998" s="13"/>
      <c r="D1998" s="47"/>
      <c r="E1998" s="12"/>
      <c r="F1998" s="12"/>
      <c r="G1998" s="12"/>
      <c r="L1998" s="12"/>
      <c r="M1998" s="12"/>
      <c r="N1998" s="12"/>
      <c r="O1998" s="12"/>
      <c r="P1998" s="12"/>
      <c r="Q1998" s="12"/>
      <c r="R1998" s="12"/>
      <c r="S1998" s="12"/>
      <c r="T1998" s="12"/>
      <c r="U1998" s="12"/>
    </row>
    <row r="1999" spans="2:21">
      <c r="B1999" s="13"/>
      <c r="C1999" s="13"/>
      <c r="D1999" s="47"/>
      <c r="E1999" s="12"/>
      <c r="F1999" s="12"/>
      <c r="G1999" s="12"/>
      <c r="L1999" s="12"/>
      <c r="M1999" s="12"/>
      <c r="N1999" s="12"/>
      <c r="O1999" s="12"/>
      <c r="P1999" s="12"/>
      <c r="Q1999" s="12"/>
      <c r="R1999" s="12"/>
      <c r="S1999" s="12"/>
      <c r="T1999" s="12"/>
      <c r="U1999" s="12"/>
    </row>
    <row r="2000" spans="2:21">
      <c r="B2000" s="13"/>
      <c r="C2000" s="13"/>
      <c r="D2000" s="47"/>
      <c r="E2000" s="12"/>
      <c r="F2000" s="12"/>
      <c r="G2000" s="12"/>
      <c r="L2000" s="12"/>
      <c r="M2000" s="12"/>
      <c r="N2000" s="12"/>
      <c r="O2000" s="12"/>
      <c r="P2000" s="12"/>
      <c r="Q2000" s="12"/>
      <c r="R2000" s="12"/>
      <c r="S2000" s="12"/>
      <c r="T2000" s="12"/>
      <c r="U2000" s="12"/>
    </row>
    <row r="2001" spans="2:21">
      <c r="B2001" s="13"/>
      <c r="C2001" s="13"/>
      <c r="D2001" s="47"/>
      <c r="E2001" s="12"/>
      <c r="F2001" s="12"/>
      <c r="G2001" s="12"/>
      <c r="L2001" s="12"/>
      <c r="M2001" s="12"/>
      <c r="N2001" s="12"/>
      <c r="O2001" s="12"/>
      <c r="P2001" s="12"/>
      <c r="Q2001" s="12"/>
      <c r="R2001" s="12"/>
      <c r="S2001" s="12"/>
      <c r="T2001" s="12"/>
      <c r="U2001" s="12"/>
    </row>
    <row r="2002" spans="2:21">
      <c r="B2002" s="13"/>
      <c r="C2002" s="13"/>
      <c r="D2002" s="47"/>
      <c r="E2002" s="12"/>
      <c r="F2002" s="12"/>
      <c r="G2002" s="12"/>
      <c r="L2002" s="12"/>
      <c r="M2002" s="12"/>
      <c r="N2002" s="12"/>
      <c r="O2002" s="12"/>
      <c r="P2002" s="12"/>
      <c r="Q2002" s="12"/>
      <c r="R2002" s="12"/>
      <c r="S2002" s="12"/>
      <c r="T2002" s="12"/>
      <c r="U2002" s="12"/>
    </row>
    <row r="2003" spans="2:21">
      <c r="B2003" s="13"/>
      <c r="C2003" s="13"/>
      <c r="D2003" s="47"/>
      <c r="E2003" s="12"/>
      <c r="F2003" s="12"/>
      <c r="G2003" s="12"/>
      <c r="L2003" s="12"/>
      <c r="M2003" s="12"/>
      <c r="N2003" s="12"/>
      <c r="O2003" s="12"/>
      <c r="P2003" s="12"/>
      <c r="Q2003" s="12"/>
      <c r="R2003" s="12"/>
      <c r="S2003" s="12"/>
      <c r="T2003" s="12"/>
      <c r="U2003" s="12"/>
    </row>
    <row r="2004" spans="2:21">
      <c r="B2004" s="13"/>
      <c r="C2004" s="13"/>
      <c r="D2004" s="47"/>
      <c r="E2004" s="12"/>
      <c r="F2004" s="12"/>
      <c r="G2004" s="12"/>
      <c r="L2004" s="12"/>
      <c r="M2004" s="12"/>
      <c r="N2004" s="12"/>
      <c r="O2004" s="12"/>
      <c r="P2004" s="12"/>
      <c r="Q2004" s="12"/>
      <c r="R2004" s="12"/>
      <c r="S2004" s="12"/>
      <c r="T2004" s="12"/>
      <c r="U2004" s="12"/>
    </row>
    <row r="2005" spans="2:21">
      <c r="B2005" s="13"/>
      <c r="C2005" s="13"/>
      <c r="D2005" s="47"/>
      <c r="E2005" s="12"/>
      <c r="F2005" s="12"/>
      <c r="G2005" s="12"/>
      <c r="L2005" s="12"/>
      <c r="M2005" s="12"/>
      <c r="N2005" s="12"/>
      <c r="O2005" s="12"/>
      <c r="P2005" s="12"/>
      <c r="Q2005" s="12"/>
      <c r="R2005" s="12"/>
      <c r="S2005" s="12"/>
      <c r="T2005" s="12"/>
      <c r="U2005" s="12"/>
    </row>
    <row r="2006" spans="2:21">
      <c r="B2006" s="13"/>
      <c r="C2006" s="13"/>
      <c r="D2006" s="47"/>
      <c r="E2006" s="12"/>
      <c r="F2006" s="12"/>
      <c r="G2006" s="12"/>
      <c r="L2006" s="12"/>
      <c r="M2006" s="12"/>
      <c r="N2006" s="12"/>
      <c r="O2006" s="12"/>
      <c r="P2006" s="12"/>
      <c r="Q2006" s="12"/>
      <c r="R2006" s="12"/>
      <c r="S2006" s="12"/>
      <c r="T2006" s="12"/>
      <c r="U2006" s="12"/>
    </row>
    <row r="2007" spans="2:21">
      <c r="B2007" s="13"/>
      <c r="C2007" s="13"/>
      <c r="D2007" s="47"/>
      <c r="E2007" s="12"/>
      <c r="F2007" s="12"/>
      <c r="G2007" s="12"/>
      <c r="L2007" s="12"/>
      <c r="M2007" s="12"/>
      <c r="N2007" s="12"/>
      <c r="O2007" s="12"/>
      <c r="P2007" s="12"/>
      <c r="Q2007" s="12"/>
      <c r="R2007" s="12"/>
      <c r="S2007" s="12"/>
      <c r="T2007" s="12"/>
      <c r="U2007" s="12"/>
    </row>
    <row r="2008" spans="2:21">
      <c r="B2008" s="13"/>
      <c r="C2008" s="13"/>
      <c r="D2008" s="47"/>
      <c r="E2008" s="12"/>
      <c r="F2008" s="12"/>
      <c r="G2008" s="12"/>
      <c r="L2008" s="12"/>
      <c r="M2008" s="12"/>
      <c r="N2008" s="12"/>
      <c r="O2008" s="12"/>
      <c r="P2008" s="12"/>
      <c r="Q2008" s="12"/>
      <c r="R2008" s="12"/>
      <c r="S2008" s="12"/>
      <c r="T2008" s="12"/>
      <c r="U2008" s="12"/>
    </row>
    <row r="2009" spans="2:21">
      <c r="B2009" s="13"/>
      <c r="C2009" s="13"/>
      <c r="D2009" s="47"/>
      <c r="E2009" s="12"/>
      <c r="F2009" s="12"/>
      <c r="G2009" s="12"/>
      <c r="L2009" s="12"/>
      <c r="M2009" s="12"/>
      <c r="N2009" s="12"/>
      <c r="O2009" s="12"/>
      <c r="P2009" s="12"/>
      <c r="Q2009" s="12"/>
      <c r="R2009" s="12"/>
      <c r="S2009" s="12"/>
      <c r="T2009" s="12"/>
      <c r="U2009" s="12"/>
    </row>
    <row r="2010" spans="2:21">
      <c r="B2010" s="13"/>
      <c r="C2010" s="13"/>
      <c r="D2010" s="47"/>
      <c r="E2010" s="12"/>
      <c r="F2010" s="12"/>
      <c r="G2010" s="12"/>
      <c r="L2010" s="12"/>
      <c r="M2010" s="12"/>
      <c r="N2010" s="12"/>
      <c r="O2010" s="12"/>
      <c r="P2010" s="12"/>
      <c r="Q2010" s="12"/>
      <c r="R2010" s="12"/>
      <c r="S2010" s="12"/>
      <c r="T2010" s="12"/>
      <c r="U2010" s="12"/>
    </row>
    <row r="2011" spans="2:21">
      <c r="B2011" s="13"/>
      <c r="C2011" s="13"/>
      <c r="D2011" s="47"/>
      <c r="E2011" s="12"/>
      <c r="F2011" s="12"/>
      <c r="G2011" s="12"/>
      <c r="L2011" s="12"/>
      <c r="M2011" s="12"/>
      <c r="N2011" s="12"/>
      <c r="O2011" s="12"/>
      <c r="P2011" s="12"/>
      <c r="Q2011" s="12"/>
      <c r="R2011" s="12"/>
      <c r="S2011" s="12"/>
      <c r="T2011" s="12"/>
      <c r="U2011" s="12"/>
    </row>
    <row r="2012" spans="2:21">
      <c r="B2012" s="13"/>
      <c r="C2012" s="13"/>
      <c r="D2012" s="47"/>
      <c r="E2012" s="12"/>
      <c r="F2012" s="12"/>
      <c r="G2012" s="12"/>
      <c r="L2012" s="12"/>
      <c r="M2012" s="12"/>
      <c r="N2012" s="12"/>
      <c r="O2012" s="12"/>
      <c r="P2012" s="12"/>
      <c r="Q2012" s="12"/>
      <c r="R2012" s="12"/>
      <c r="S2012" s="12"/>
      <c r="T2012" s="12"/>
      <c r="U2012" s="12"/>
    </row>
    <row r="2013" spans="2:21">
      <c r="B2013" s="13"/>
      <c r="C2013" s="13"/>
      <c r="D2013" s="47"/>
      <c r="E2013" s="12"/>
      <c r="F2013" s="12"/>
      <c r="G2013" s="12"/>
      <c r="L2013" s="12"/>
      <c r="M2013" s="12"/>
      <c r="N2013" s="12"/>
      <c r="O2013" s="12"/>
      <c r="P2013" s="12"/>
      <c r="Q2013" s="12"/>
      <c r="R2013" s="12"/>
      <c r="S2013" s="12"/>
      <c r="T2013" s="12"/>
      <c r="U2013" s="12"/>
    </row>
    <row r="2014" spans="2:21">
      <c r="B2014" s="13"/>
      <c r="C2014" s="13"/>
      <c r="D2014" s="47"/>
      <c r="E2014" s="12"/>
      <c r="F2014" s="12"/>
      <c r="G2014" s="12"/>
      <c r="L2014" s="12"/>
      <c r="M2014" s="12"/>
      <c r="N2014" s="12"/>
      <c r="O2014" s="12"/>
      <c r="P2014" s="12"/>
      <c r="Q2014" s="12"/>
      <c r="R2014" s="12"/>
      <c r="S2014" s="12"/>
      <c r="T2014" s="12"/>
      <c r="U2014" s="12"/>
    </row>
    <row r="2015" spans="2:21">
      <c r="B2015" s="13"/>
      <c r="C2015" s="13"/>
      <c r="D2015" s="47"/>
      <c r="E2015" s="12"/>
      <c r="F2015" s="12"/>
      <c r="G2015" s="12"/>
      <c r="L2015" s="12"/>
      <c r="M2015" s="12"/>
      <c r="N2015" s="12"/>
      <c r="O2015" s="12"/>
      <c r="P2015" s="12"/>
      <c r="Q2015" s="12"/>
      <c r="R2015" s="12"/>
      <c r="S2015" s="12"/>
      <c r="T2015" s="12"/>
      <c r="U2015" s="12"/>
    </row>
    <row r="2016" spans="2:21">
      <c r="B2016" s="13"/>
      <c r="C2016" s="13"/>
      <c r="D2016" s="47"/>
      <c r="E2016" s="12"/>
      <c r="F2016" s="12"/>
      <c r="G2016" s="12"/>
      <c r="L2016" s="12"/>
      <c r="M2016" s="12"/>
      <c r="N2016" s="12"/>
      <c r="O2016" s="12"/>
      <c r="P2016" s="12"/>
      <c r="Q2016" s="12"/>
      <c r="R2016" s="12"/>
      <c r="S2016" s="12"/>
      <c r="T2016" s="12"/>
      <c r="U2016" s="12"/>
    </row>
    <row r="2017" spans="2:21">
      <c r="B2017" s="13"/>
      <c r="C2017" s="13"/>
      <c r="D2017" s="47"/>
      <c r="E2017" s="12"/>
      <c r="F2017" s="12"/>
      <c r="G2017" s="12"/>
      <c r="L2017" s="12"/>
      <c r="M2017" s="12"/>
      <c r="N2017" s="12"/>
      <c r="O2017" s="12"/>
      <c r="P2017" s="12"/>
      <c r="Q2017" s="12"/>
      <c r="R2017" s="12"/>
      <c r="S2017" s="12"/>
      <c r="T2017" s="12"/>
      <c r="U2017" s="12"/>
    </row>
    <row r="2018" spans="2:21">
      <c r="B2018" s="13"/>
      <c r="C2018" s="13"/>
      <c r="D2018" s="47"/>
      <c r="E2018" s="12"/>
      <c r="F2018" s="12"/>
      <c r="G2018" s="12"/>
      <c r="L2018" s="12"/>
      <c r="M2018" s="12"/>
      <c r="N2018" s="12"/>
      <c r="O2018" s="12"/>
      <c r="P2018" s="12"/>
      <c r="Q2018" s="12"/>
      <c r="R2018" s="12"/>
      <c r="S2018" s="12"/>
      <c r="T2018" s="12"/>
      <c r="U2018" s="12"/>
    </row>
    <row r="2019" spans="2:21">
      <c r="B2019" s="13"/>
      <c r="C2019" s="13"/>
      <c r="D2019" s="47"/>
      <c r="E2019" s="12"/>
      <c r="F2019" s="12"/>
      <c r="G2019" s="12"/>
      <c r="L2019" s="12"/>
      <c r="M2019" s="12"/>
      <c r="N2019" s="12"/>
      <c r="O2019" s="12"/>
      <c r="P2019" s="12"/>
      <c r="Q2019" s="12"/>
      <c r="R2019" s="12"/>
      <c r="S2019" s="12"/>
      <c r="T2019" s="12"/>
      <c r="U2019" s="12"/>
    </row>
    <row r="2020" spans="2:21">
      <c r="B2020" s="13"/>
      <c r="C2020" s="13"/>
      <c r="D2020" s="47"/>
      <c r="E2020" s="12"/>
      <c r="F2020" s="12"/>
      <c r="G2020" s="12"/>
      <c r="L2020" s="12"/>
      <c r="M2020" s="12"/>
      <c r="N2020" s="12"/>
      <c r="O2020" s="12"/>
      <c r="P2020" s="12"/>
      <c r="Q2020" s="12"/>
      <c r="R2020" s="12"/>
      <c r="S2020" s="12"/>
      <c r="T2020" s="12"/>
      <c r="U2020" s="12"/>
    </row>
    <row r="2021" spans="2:21">
      <c r="B2021" s="13"/>
      <c r="C2021" s="13"/>
      <c r="D2021" s="47"/>
      <c r="E2021" s="12"/>
      <c r="F2021" s="12"/>
      <c r="G2021" s="12"/>
      <c r="L2021" s="12"/>
      <c r="M2021" s="12"/>
      <c r="N2021" s="12"/>
      <c r="O2021" s="12"/>
      <c r="P2021" s="12"/>
      <c r="Q2021" s="12"/>
      <c r="R2021" s="12"/>
      <c r="S2021" s="12"/>
      <c r="T2021" s="12"/>
      <c r="U2021" s="12"/>
    </row>
    <row r="2022" spans="2:21">
      <c r="B2022" s="13"/>
      <c r="C2022" s="13"/>
      <c r="D2022" s="47"/>
      <c r="E2022" s="12"/>
      <c r="F2022" s="12"/>
      <c r="G2022" s="12"/>
      <c r="L2022" s="12"/>
      <c r="M2022" s="12"/>
      <c r="N2022" s="12"/>
      <c r="O2022" s="12"/>
      <c r="P2022" s="12"/>
      <c r="Q2022" s="12"/>
      <c r="R2022" s="12"/>
      <c r="S2022" s="12"/>
      <c r="T2022" s="12"/>
      <c r="U2022" s="12"/>
    </row>
    <row r="2023" spans="2:21">
      <c r="B2023" s="13"/>
      <c r="C2023" s="13"/>
      <c r="D2023" s="47"/>
      <c r="E2023" s="12"/>
      <c r="F2023" s="12"/>
      <c r="G2023" s="12"/>
      <c r="L2023" s="12"/>
      <c r="M2023" s="12"/>
      <c r="N2023" s="12"/>
      <c r="O2023" s="12"/>
      <c r="P2023" s="12"/>
      <c r="Q2023" s="12"/>
      <c r="R2023" s="12"/>
      <c r="S2023" s="12"/>
      <c r="T2023" s="12"/>
      <c r="U2023" s="12"/>
    </row>
    <row r="2024" spans="2:21">
      <c r="B2024" s="13"/>
      <c r="C2024" s="13"/>
      <c r="D2024" s="47"/>
      <c r="E2024" s="12"/>
      <c r="F2024" s="12"/>
      <c r="G2024" s="12"/>
      <c r="L2024" s="12"/>
      <c r="M2024" s="12"/>
      <c r="N2024" s="12"/>
      <c r="O2024" s="12"/>
      <c r="P2024" s="12"/>
      <c r="Q2024" s="12"/>
      <c r="R2024" s="12"/>
      <c r="S2024" s="12"/>
      <c r="T2024" s="12"/>
      <c r="U2024" s="12"/>
    </row>
    <row r="2025" spans="2:21">
      <c r="B2025" s="13"/>
      <c r="C2025" s="13"/>
      <c r="D2025" s="47"/>
      <c r="E2025" s="12"/>
      <c r="F2025" s="12"/>
      <c r="G2025" s="12"/>
      <c r="L2025" s="12"/>
      <c r="M2025" s="12"/>
      <c r="N2025" s="12"/>
      <c r="O2025" s="12"/>
      <c r="P2025" s="12"/>
      <c r="Q2025" s="12"/>
      <c r="R2025" s="12"/>
      <c r="S2025" s="12"/>
      <c r="T2025" s="12"/>
      <c r="U2025" s="12"/>
    </row>
    <row r="2026" spans="2:21">
      <c r="B2026" s="13"/>
      <c r="C2026" s="13"/>
      <c r="D2026" s="47"/>
      <c r="E2026" s="12"/>
      <c r="F2026" s="12"/>
      <c r="G2026" s="12"/>
      <c r="L2026" s="12"/>
      <c r="M2026" s="12"/>
      <c r="N2026" s="12"/>
      <c r="O2026" s="12"/>
      <c r="P2026" s="12"/>
      <c r="Q2026" s="12"/>
      <c r="R2026" s="12"/>
      <c r="S2026" s="12"/>
      <c r="T2026" s="12"/>
      <c r="U2026" s="12"/>
    </row>
    <row r="2027" spans="2:21">
      <c r="B2027" s="13"/>
      <c r="C2027" s="13"/>
      <c r="D2027" s="47"/>
      <c r="E2027" s="12"/>
      <c r="F2027" s="12"/>
      <c r="G2027" s="12"/>
      <c r="L2027" s="12"/>
      <c r="M2027" s="12"/>
      <c r="N2027" s="12"/>
      <c r="O2027" s="12"/>
      <c r="P2027" s="12"/>
      <c r="Q2027" s="12"/>
      <c r="R2027" s="12"/>
      <c r="S2027" s="12"/>
      <c r="T2027" s="12"/>
      <c r="U2027" s="12"/>
    </row>
    <row r="2028" spans="2:21">
      <c r="B2028" s="13"/>
      <c r="C2028" s="13"/>
      <c r="D2028" s="47"/>
      <c r="E2028" s="12"/>
      <c r="F2028" s="12"/>
      <c r="G2028" s="12"/>
      <c r="L2028" s="12"/>
      <c r="M2028" s="12"/>
      <c r="N2028" s="12"/>
      <c r="O2028" s="12"/>
      <c r="P2028" s="12"/>
      <c r="Q2028" s="12"/>
      <c r="R2028" s="12"/>
      <c r="S2028" s="12"/>
      <c r="T2028" s="12"/>
      <c r="U2028" s="12"/>
    </row>
    <row r="2029" spans="2:21">
      <c r="B2029" s="10"/>
      <c r="C2029" s="10"/>
      <c r="D2029" s="46"/>
      <c r="E2029" s="11"/>
      <c r="F2029" s="11"/>
      <c r="G2029" s="11"/>
      <c r="L2029" s="11"/>
      <c r="M2029" s="11"/>
      <c r="N2029" s="11"/>
      <c r="O2029" s="11"/>
      <c r="P2029" s="11"/>
      <c r="Q2029" s="11"/>
      <c r="R2029" s="11"/>
      <c r="S2029" s="11"/>
      <c r="T2029" s="11"/>
      <c r="U2029" s="11"/>
    </row>
    <row r="2030" spans="2:21">
      <c r="B2030" s="10"/>
      <c r="C2030" s="10"/>
      <c r="D2030" s="46"/>
      <c r="E2030" s="11"/>
      <c r="F2030" s="11"/>
      <c r="G2030" s="11"/>
      <c r="L2030" s="11"/>
      <c r="M2030" s="11"/>
      <c r="N2030" s="11"/>
      <c r="O2030" s="11"/>
      <c r="P2030" s="11"/>
      <c r="Q2030" s="11"/>
      <c r="R2030" s="11"/>
      <c r="S2030" s="11"/>
      <c r="T2030" s="11"/>
      <c r="U2030" s="11"/>
    </row>
    <row r="2031" spans="2:21">
      <c r="B2031" s="10"/>
      <c r="C2031" s="10"/>
      <c r="D2031" s="46"/>
      <c r="E2031" s="11"/>
      <c r="F2031" s="11"/>
      <c r="G2031" s="11"/>
      <c r="L2031" s="11"/>
      <c r="M2031" s="11"/>
      <c r="N2031" s="11"/>
      <c r="O2031" s="11"/>
      <c r="P2031" s="11"/>
      <c r="Q2031" s="11"/>
      <c r="R2031" s="11"/>
      <c r="S2031" s="11"/>
      <c r="T2031" s="11"/>
      <c r="U2031" s="11"/>
    </row>
    <row r="2032" spans="2:21">
      <c r="B2032" s="10"/>
      <c r="C2032" s="10"/>
      <c r="D2032" s="46"/>
      <c r="E2032" s="11"/>
      <c r="F2032" s="11"/>
      <c r="G2032" s="11"/>
      <c r="L2032" s="11"/>
      <c r="M2032" s="11"/>
      <c r="N2032" s="11"/>
      <c r="O2032" s="11"/>
      <c r="P2032" s="11"/>
      <c r="Q2032" s="11"/>
      <c r="R2032" s="11"/>
      <c r="S2032" s="11"/>
      <c r="T2032" s="11"/>
      <c r="U2032" s="11"/>
    </row>
    <row r="2033" spans="2:21">
      <c r="B2033" s="10"/>
      <c r="C2033" s="10"/>
      <c r="D2033" s="46"/>
      <c r="E2033" s="11"/>
      <c r="F2033" s="11"/>
      <c r="G2033" s="11"/>
      <c r="L2033" s="11"/>
      <c r="M2033" s="11"/>
      <c r="N2033" s="11"/>
      <c r="O2033" s="11"/>
      <c r="P2033" s="11"/>
      <c r="Q2033" s="11"/>
      <c r="R2033" s="11"/>
      <c r="S2033" s="11"/>
      <c r="T2033" s="11"/>
      <c r="U2033" s="11"/>
    </row>
    <row r="2034" spans="2:21">
      <c r="B2034" s="10"/>
      <c r="C2034" s="10"/>
      <c r="D2034" s="46"/>
      <c r="E2034" s="11"/>
      <c r="F2034" s="11"/>
      <c r="G2034" s="11"/>
      <c r="L2034" s="11"/>
      <c r="M2034" s="11"/>
      <c r="N2034" s="11"/>
      <c r="O2034" s="11"/>
      <c r="P2034" s="11"/>
      <c r="Q2034" s="11"/>
      <c r="R2034" s="11"/>
      <c r="S2034" s="11"/>
      <c r="T2034" s="11"/>
      <c r="U2034" s="11"/>
    </row>
    <row r="2035" spans="2:21">
      <c r="B2035" s="10"/>
      <c r="C2035" s="10"/>
      <c r="D2035" s="46"/>
      <c r="E2035" s="11"/>
      <c r="F2035" s="11"/>
      <c r="G2035" s="11"/>
      <c r="L2035" s="11"/>
      <c r="M2035" s="11"/>
      <c r="N2035" s="11"/>
      <c r="O2035" s="11"/>
      <c r="P2035" s="11"/>
      <c r="Q2035" s="11"/>
      <c r="R2035" s="11"/>
      <c r="S2035" s="11"/>
      <c r="T2035" s="11"/>
      <c r="U2035" s="11"/>
    </row>
    <row r="2036" spans="2:21">
      <c r="B2036" s="10"/>
      <c r="C2036" s="10"/>
      <c r="D2036" s="46"/>
      <c r="E2036" s="11"/>
      <c r="F2036" s="11"/>
      <c r="G2036" s="11"/>
      <c r="L2036" s="11"/>
      <c r="M2036" s="11"/>
      <c r="N2036" s="11"/>
      <c r="O2036" s="11"/>
      <c r="P2036" s="11"/>
      <c r="Q2036" s="11"/>
      <c r="R2036" s="11"/>
      <c r="S2036" s="11"/>
      <c r="T2036" s="11"/>
      <c r="U2036" s="11"/>
    </row>
    <row r="2037" spans="2:21">
      <c r="B2037" s="10"/>
      <c r="C2037" s="10"/>
      <c r="D2037" s="46"/>
      <c r="E2037" s="11"/>
      <c r="F2037" s="11"/>
      <c r="G2037" s="11"/>
      <c r="L2037" s="11"/>
      <c r="M2037" s="11"/>
      <c r="N2037" s="11"/>
      <c r="O2037" s="11"/>
      <c r="P2037" s="11"/>
      <c r="Q2037" s="11"/>
      <c r="R2037" s="11"/>
      <c r="S2037" s="11"/>
      <c r="T2037" s="11"/>
      <c r="U2037" s="11"/>
    </row>
    <row r="2038" spans="2:21">
      <c r="B2038" s="10"/>
      <c r="C2038" s="10"/>
      <c r="D2038" s="46"/>
      <c r="E2038" s="11"/>
      <c r="F2038" s="11"/>
      <c r="G2038" s="11"/>
      <c r="L2038" s="11"/>
      <c r="M2038" s="11"/>
      <c r="N2038" s="11"/>
      <c r="O2038" s="11"/>
      <c r="P2038" s="11"/>
      <c r="Q2038" s="11"/>
      <c r="R2038" s="11"/>
      <c r="S2038" s="11"/>
      <c r="T2038" s="11"/>
      <c r="U2038" s="11"/>
    </row>
    <row r="2039" spans="2:21">
      <c r="B2039" s="10"/>
      <c r="C2039" s="10"/>
      <c r="D2039" s="46"/>
      <c r="E2039" s="11"/>
      <c r="F2039" s="11"/>
      <c r="G2039" s="11"/>
      <c r="L2039" s="11"/>
      <c r="M2039" s="11"/>
      <c r="N2039" s="11"/>
      <c r="O2039" s="11"/>
      <c r="P2039" s="11"/>
      <c r="Q2039" s="11"/>
      <c r="R2039" s="11"/>
      <c r="S2039" s="11"/>
      <c r="T2039" s="11"/>
      <c r="U2039" s="11"/>
    </row>
    <row r="2040" spans="2:21">
      <c r="B2040" s="10"/>
      <c r="C2040" s="10"/>
      <c r="D2040" s="46"/>
      <c r="E2040" s="11"/>
      <c r="F2040" s="11"/>
      <c r="G2040" s="11"/>
      <c r="L2040" s="11"/>
      <c r="M2040" s="11"/>
      <c r="N2040" s="11"/>
      <c r="O2040" s="11"/>
      <c r="P2040" s="11"/>
      <c r="Q2040" s="11"/>
      <c r="R2040" s="11"/>
      <c r="S2040" s="11"/>
      <c r="T2040" s="11"/>
      <c r="U2040" s="11"/>
    </row>
    <row r="2041" spans="2:21">
      <c r="B2041" s="10"/>
      <c r="C2041" s="10"/>
      <c r="D2041" s="46"/>
      <c r="E2041" s="11"/>
      <c r="F2041" s="11"/>
      <c r="G2041" s="11"/>
      <c r="L2041" s="11"/>
      <c r="M2041" s="11"/>
      <c r="N2041" s="11"/>
      <c r="O2041" s="11"/>
      <c r="P2041" s="11"/>
      <c r="Q2041" s="11"/>
      <c r="R2041" s="11"/>
      <c r="S2041" s="11"/>
      <c r="T2041" s="11"/>
      <c r="U2041" s="11"/>
    </row>
    <row r="2042" spans="2:21">
      <c r="B2042" s="10"/>
      <c r="C2042" s="10"/>
      <c r="D2042" s="46"/>
      <c r="E2042" s="11"/>
      <c r="F2042" s="11"/>
      <c r="G2042" s="11"/>
      <c r="L2042" s="11"/>
      <c r="M2042" s="11"/>
      <c r="N2042" s="11"/>
      <c r="O2042" s="11"/>
      <c r="P2042" s="11"/>
      <c r="Q2042" s="11"/>
      <c r="R2042" s="11"/>
      <c r="S2042" s="11"/>
      <c r="T2042" s="11"/>
      <c r="U2042" s="11"/>
    </row>
    <row r="2043" spans="2:21">
      <c r="B2043" s="10"/>
      <c r="C2043" s="10"/>
      <c r="D2043" s="46"/>
      <c r="E2043" s="11"/>
      <c r="F2043" s="11"/>
      <c r="G2043" s="11"/>
      <c r="L2043" s="11"/>
      <c r="M2043" s="11"/>
      <c r="N2043" s="11"/>
      <c r="O2043" s="11"/>
      <c r="P2043" s="11"/>
      <c r="Q2043" s="11"/>
      <c r="R2043" s="11"/>
      <c r="S2043" s="11"/>
      <c r="T2043" s="11"/>
      <c r="U2043" s="11"/>
    </row>
    <row r="2044" spans="2:21">
      <c r="B2044" s="10"/>
      <c r="C2044" s="10"/>
      <c r="D2044" s="46"/>
      <c r="E2044" s="11"/>
      <c r="F2044" s="11"/>
      <c r="G2044" s="11"/>
      <c r="L2044" s="11"/>
      <c r="M2044" s="11"/>
      <c r="N2044" s="11"/>
      <c r="O2044" s="11"/>
      <c r="P2044" s="11"/>
      <c r="Q2044" s="11"/>
      <c r="R2044" s="11"/>
      <c r="S2044" s="11"/>
      <c r="T2044" s="11"/>
      <c r="U2044" s="11"/>
    </row>
    <row r="2045" spans="2:21">
      <c r="B2045" s="10"/>
      <c r="C2045" s="10"/>
      <c r="D2045" s="46"/>
      <c r="E2045" s="11"/>
      <c r="F2045" s="11"/>
      <c r="G2045" s="11"/>
      <c r="L2045" s="11"/>
      <c r="M2045" s="11"/>
      <c r="N2045" s="11"/>
      <c r="O2045" s="11"/>
      <c r="P2045" s="11"/>
      <c r="Q2045" s="11"/>
      <c r="R2045" s="11"/>
      <c r="S2045" s="11"/>
      <c r="T2045" s="11"/>
      <c r="U2045" s="11"/>
    </row>
    <row r="2046" spans="2:21">
      <c r="B2046" s="10"/>
      <c r="C2046" s="10"/>
      <c r="D2046" s="46"/>
      <c r="E2046" s="11"/>
      <c r="F2046" s="11"/>
      <c r="G2046" s="11"/>
      <c r="L2046" s="11"/>
      <c r="M2046" s="11"/>
      <c r="N2046" s="11"/>
      <c r="O2046" s="11"/>
      <c r="P2046" s="11"/>
      <c r="Q2046" s="11"/>
      <c r="R2046" s="11"/>
      <c r="S2046" s="11"/>
      <c r="T2046" s="11"/>
      <c r="U2046" s="11"/>
    </row>
    <row r="2047" spans="2:21">
      <c r="B2047" s="10"/>
      <c r="C2047" s="10"/>
      <c r="D2047" s="46"/>
      <c r="E2047" s="11"/>
      <c r="F2047" s="11"/>
      <c r="G2047" s="11"/>
      <c r="L2047" s="11"/>
      <c r="M2047" s="11"/>
      <c r="N2047" s="11"/>
      <c r="O2047" s="11"/>
      <c r="P2047" s="11"/>
      <c r="Q2047" s="11"/>
      <c r="R2047" s="11"/>
      <c r="S2047" s="11"/>
      <c r="T2047" s="11"/>
      <c r="U2047" s="11"/>
    </row>
    <row r="2048" spans="2:21">
      <c r="B2048" s="10"/>
      <c r="C2048" s="10"/>
      <c r="D2048" s="46"/>
      <c r="E2048" s="11"/>
      <c r="F2048" s="11"/>
      <c r="G2048" s="11"/>
      <c r="L2048" s="11"/>
      <c r="M2048" s="11"/>
      <c r="N2048" s="11"/>
      <c r="O2048" s="11"/>
      <c r="P2048" s="11"/>
      <c r="Q2048" s="11"/>
      <c r="R2048" s="11"/>
      <c r="S2048" s="11"/>
      <c r="T2048" s="11"/>
      <c r="U2048" s="11"/>
    </row>
    <row r="2049" spans="2:21">
      <c r="B2049" s="10"/>
      <c r="C2049" s="10"/>
      <c r="D2049" s="46"/>
      <c r="E2049" s="11"/>
      <c r="F2049" s="11"/>
      <c r="G2049" s="11"/>
      <c r="L2049" s="11"/>
      <c r="M2049" s="11"/>
      <c r="N2049" s="11"/>
      <c r="O2049" s="11"/>
      <c r="P2049" s="11"/>
      <c r="Q2049" s="11"/>
      <c r="R2049" s="11"/>
      <c r="S2049" s="11"/>
      <c r="T2049" s="11"/>
      <c r="U2049" s="11"/>
    </row>
    <row r="2050" spans="2:21">
      <c r="B2050" s="10"/>
      <c r="C2050" s="10"/>
      <c r="D2050" s="46"/>
      <c r="E2050" s="11"/>
      <c r="F2050" s="11"/>
      <c r="G2050" s="11"/>
      <c r="L2050" s="11"/>
      <c r="M2050" s="11"/>
      <c r="N2050" s="11"/>
      <c r="O2050" s="11"/>
      <c r="P2050" s="11"/>
      <c r="Q2050" s="11"/>
      <c r="R2050" s="11"/>
      <c r="S2050" s="11"/>
      <c r="T2050" s="11"/>
      <c r="U2050" s="11"/>
    </row>
    <row r="2051" spans="2:21">
      <c r="B2051" s="13"/>
      <c r="C2051" s="16"/>
      <c r="D2051" s="48"/>
      <c r="E2051" s="12"/>
      <c r="F2051" s="12"/>
      <c r="G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</row>
    <row r="2052" spans="2:21">
      <c r="B2052" s="13"/>
      <c r="C2052" s="16"/>
      <c r="D2052" s="48"/>
      <c r="E2052" s="12"/>
      <c r="F2052" s="12"/>
      <c r="G2052" s="12"/>
      <c r="L2052" s="12"/>
      <c r="M2052" s="12"/>
      <c r="N2052" s="12"/>
      <c r="O2052" s="12"/>
      <c r="P2052" s="12"/>
      <c r="Q2052" s="12"/>
      <c r="R2052" s="12"/>
      <c r="S2052" s="12"/>
      <c r="T2052" s="12"/>
      <c r="U2052" s="12"/>
    </row>
    <row r="2053" spans="2:21">
      <c r="B2053" s="13"/>
      <c r="C2053" s="16"/>
      <c r="D2053" s="48"/>
      <c r="E2053" s="12"/>
      <c r="F2053" s="12"/>
      <c r="G2053" s="12"/>
      <c r="L2053" s="12"/>
      <c r="M2053" s="12"/>
      <c r="N2053" s="12"/>
      <c r="O2053" s="12"/>
      <c r="P2053" s="12"/>
      <c r="Q2053" s="12"/>
      <c r="R2053" s="12"/>
      <c r="S2053" s="12"/>
      <c r="T2053" s="12"/>
      <c r="U2053" s="12"/>
    </row>
    <row r="2054" spans="2:21">
      <c r="B2054" s="13"/>
      <c r="C2054" s="16"/>
      <c r="D2054" s="48"/>
      <c r="E2054" s="12"/>
      <c r="F2054" s="12"/>
      <c r="G2054" s="12"/>
      <c r="L2054" s="12"/>
      <c r="M2054" s="12"/>
      <c r="N2054" s="12"/>
      <c r="O2054" s="12"/>
      <c r="P2054" s="12"/>
      <c r="Q2054" s="12"/>
      <c r="R2054" s="12"/>
      <c r="S2054" s="12"/>
      <c r="T2054" s="12"/>
      <c r="U2054" s="12"/>
    </row>
    <row r="2055" spans="2:21">
      <c r="B2055" s="13"/>
      <c r="C2055" s="16"/>
      <c r="D2055" s="48"/>
      <c r="E2055" s="12"/>
      <c r="F2055" s="12"/>
      <c r="G2055" s="12"/>
      <c r="L2055" s="12"/>
      <c r="M2055" s="12"/>
      <c r="N2055" s="12"/>
      <c r="O2055" s="12"/>
      <c r="P2055" s="12"/>
      <c r="Q2055" s="12"/>
      <c r="R2055" s="12"/>
      <c r="S2055" s="12"/>
      <c r="T2055" s="12"/>
      <c r="U2055" s="12"/>
    </row>
    <row r="2056" spans="2:21">
      <c r="B2056" s="13"/>
      <c r="C2056" s="16"/>
      <c r="D2056" s="48"/>
      <c r="E2056" s="12"/>
      <c r="F2056" s="12"/>
      <c r="G2056" s="12"/>
      <c r="L2056" s="12"/>
      <c r="M2056" s="12"/>
      <c r="N2056" s="12"/>
      <c r="O2056" s="12"/>
      <c r="P2056" s="12"/>
      <c r="Q2056" s="12"/>
      <c r="R2056" s="12"/>
      <c r="S2056" s="12"/>
      <c r="T2056" s="12"/>
      <c r="U2056" s="12"/>
    </row>
    <row r="2057" spans="2:21">
      <c r="B2057" s="13"/>
      <c r="C2057" s="16"/>
      <c r="D2057" s="48"/>
      <c r="E2057" s="12"/>
      <c r="F2057" s="12"/>
      <c r="G2057" s="12"/>
      <c r="L2057" s="12"/>
      <c r="M2057" s="12"/>
      <c r="N2057" s="12"/>
      <c r="O2057" s="12"/>
      <c r="P2057" s="12"/>
      <c r="Q2057" s="12"/>
      <c r="R2057" s="12"/>
      <c r="S2057" s="12"/>
      <c r="T2057" s="12"/>
      <c r="U2057" s="12"/>
    </row>
    <row r="2058" spans="2:21">
      <c r="B2058" s="13"/>
      <c r="C2058" s="16"/>
      <c r="D2058" s="48"/>
      <c r="E2058" s="12"/>
      <c r="F2058" s="12"/>
      <c r="G2058" s="12"/>
      <c r="L2058" s="12"/>
      <c r="M2058" s="12"/>
      <c r="N2058" s="12"/>
      <c r="O2058" s="12"/>
      <c r="P2058" s="12"/>
      <c r="Q2058" s="12"/>
      <c r="R2058" s="12"/>
      <c r="S2058" s="12"/>
      <c r="T2058" s="12"/>
      <c r="U2058" s="12"/>
    </row>
    <row r="2059" spans="2:21">
      <c r="B2059" s="13"/>
      <c r="C2059" s="16"/>
      <c r="D2059" s="48"/>
      <c r="E2059" s="12"/>
      <c r="F2059" s="12"/>
      <c r="G2059" s="12"/>
      <c r="L2059" s="12"/>
      <c r="M2059" s="12"/>
      <c r="N2059" s="12"/>
      <c r="O2059" s="12"/>
      <c r="P2059" s="12"/>
      <c r="Q2059" s="12"/>
      <c r="R2059" s="12"/>
      <c r="S2059" s="12"/>
      <c r="T2059" s="12"/>
      <c r="U2059" s="12"/>
    </row>
    <row r="2060" spans="2:21">
      <c r="B2060" s="13"/>
      <c r="C2060" s="16"/>
      <c r="D2060" s="48"/>
      <c r="E2060" s="12"/>
      <c r="F2060" s="12"/>
      <c r="G2060" s="12"/>
      <c r="L2060" s="12"/>
      <c r="M2060" s="12"/>
      <c r="N2060" s="12"/>
      <c r="O2060" s="12"/>
      <c r="P2060" s="12"/>
      <c r="Q2060" s="12"/>
      <c r="R2060" s="12"/>
      <c r="S2060" s="12"/>
      <c r="T2060" s="12"/>
      <c r="U2060" s="12"/>
    </row>
    <row r="2061" spans="2:21">
      <c r="B2061" s="13"/>
      <c r="C2061" s="16"/>
      <c r="D2061" s="48"/>
      <c r="E2061" s="12"/>
      <c r="F2061" s="12"/>
      <c r="G2061" s="12"/>
      <c r="L2061" s="12"/>
      <c r="M2061" s="12"/>
      <c r="N2061" s="12"/>
      <c r="O2061" s="12"/>
      <c r="P2061" s="12"/>
      <c r="Q2061" s="12"/>
      <c r="R2061" s="12"/>
      <c r="S2061" s="12"/>
      <c r="T2061" s="12"/>
      <c r="U2061" s="12"/>
    </row>
    <row r="2062" spans="2:21">
      <c r="B2062" s="13"/>
      <c r="C2062" s="16"/>
      <c r="D2062" s="48"/>
      <c r="E2062" s="12"/>
      <c r="F2062" s="12"/>
      <c r="G2062" s="12"/>
      <c r="L2062" s="12"/>
      <c r="M2062" s="12"/>
      <c r="N2062" s="12"/>
      <c r="O2062" s="12"/>
      <c r="P2062" s="12"/>
      <c r="Q2062" s="12"/>
      <c r="R2062" s="12"/>
      <c r="S2062" s="12"/>
      <c r="T2062" s="12"/>
      <c r="U2062" s="12"/>
    </row>
    <row r="2063" spans="2:21">
      <c r="B2063" s="13"/>
      <c r="C2063" s="16"/>
      <c r="D2063" s="48"/>
      <c r="E2063" s="12"/>
      <c r="F2063" s="12"/>
      <c r="G2063" s="12"/>
      <c r="L2063" s="12"/>
      <c r="M2063" s="12"/>
      <c r="N2063" s="12"/>
      <c r="O2063" s="12"/>
      <c r="P2063" s="12"/>
      <c r="Q2063" s="12"/>
      <c r="R2063" s="12"/>
      <c r="S2063" s="12"/>
      <c r="T2063" s="12"/>
      <c r="U2063" s="12"/>
    </row>
    <row r="2064" spans="2:21">
      <c r="B2064" s="13"/>
      <c r="C2064" s="16"/>
      <c r="D2064" s="48"/>
      <c r="E2064" s="12"/>
      <c r="F2064" s="12"/>
      <c r="G2064" s="12"/>
      <c r="L2064" s="12"/>
      <c r="M2064" s="12"/>
      <c r="N2064" s="12"/>
      <c r="O2064" s="12"/>
      <c r="P2064" s="12"/>
      <c r="Q2064" s="12"/>
      <c r="R2064" s="12"/>
      <c r="S2064" s="12"/>
      <c r="T2064" s="12"/>
      <c r="U2064" s="12"/>
    </row>
    <row r="2065" spans="2:21">
      <c r="B2065" s="13"/>
      <c r="C2065" s="13"/>
      <c r="D2065" s="47"/>
      <c r="E2065" s="12"/>
      <c r="F2065" s="12"/>
      <c r="G2065" s="12"/>
      <c r="L2065" s="12"/>
      <c r="M2065" s="12"/>
      <c r="N2065" s="12"/>
      <c r="O2065" s="12"/>
      <c r="P2065" s="12"/>
      <c r="Q2065" s="12"/>
      <c r="R2065" s="12"/>
      <c r="S2065" s="12"/>
      <c r="T2065" s="12"/>
      <c r="U2065" s="12"/>
    </row>
    <row r="2066" spans="2:21">
      <c r="B2066" s="13"/>
      <c r="C2066" s="13"/>
      <c r="D2066" s="47"/>
      <c r="E2066" s="12"/>
      <c r="F2066" s="12"/>
      <c r="G2066" s="12"/>
      <c r="L2066" s="12"/>
      <c r="M2066" s="12"/>
      <c r="N2066" s="12"/>
      <c r="O2066" s="12"/>
      <c r="P2066" s="12"/>
      <c r="Q2066" s="12"/>
      <c r="R2066" s="12"/>
      <c r="S2066" s="12"/>
      <c r="T2066" s="12"/>
      <c r="U2066" s="12"/>
    </row>
    <row r="2067" spans="2:21">
      <c r="B2067" s="13"/>
      <c r="C2067" s="13"/>
      <c r="D2067" s="47"/>
      <c r="E2067" s="12"/>
      <c r="F2067" s="12"/>
      <c r="G2067" s="12"/>
      <c r="L2067" s="12"/>
      <c r="M2067" s="12"/>
      <c r="N2067" s="12"/>
      <c r="O2067" s="12"/>
      <c r="P2067" s="12"/>
      <c r="Q2067" s="12"/>
      <c r="R2067" s="12"/>
      <c r="S2067" s="12"/>
      <c r="T2067" s="12"/>
      <c r="U2067" s="12"/>
    </row>
    <row r="2068" spans="2:21">
      <c r="B2068" s="13"/>
      <c r="C2068" s="13"/>
      <c r="D2068" s="47"/>
      <c r="E2068" s="12"/>
      <c r="F2068" s="12"/>
      <c r="G2068" s="12"/>
      <c r="L2068" s="12"/>
      <c r="M2068" s="12"/>
      <c r="N2068" s="12"/>
      <c r="O2068" s="12"/>
      <c r="P2068" s="12"/>
      <c r="Q2068" s="12"/>
      <c r="R2068" s="12"/>
      <c r="S2068" s="12"/>
      <c r="T2068" s="12"/>
      <c r="U2068" s="12"/>
    </row>
    <row r="2069" spans="2:21">
      <c r="B2069" s="13"/>
      <c r="C2069" s="13"/>
      <c r="D2069" s="47"/>
      <c r="E2069" s="12"/>
      <c r="F2069" s="12"/>
      <c r="G2069" s="12"/>
      <c r="L2069" s="12"/>
      <c r="M2069" s="12"/>
      <c r="N2069" s="12"/>
      <c r="O2069" s="12"/>
      <c r="P2069" s="12"/>
      <c r="Q2069" s="12"/>
      <c r="R2069" s="12"/>
      <c r="S2069" s="12"/>
      <c r="T2069" s="12"/>
      <c r="U2069" s="12"/>
    </row>
    <row r="2070" spans="2:21">
      <c r="B2070" s="13"/>
      <c r="C2070" s="13"/>
      <c r="D2070" s="47"/>
      <c r="E2070" s="12"/>
      <c r="F2070" s="12"/>
      <c r="G2070" s="12"/>
      <c r="L2070" s="12"/>
      <c r="M2070" s="12"/>
      <c r="N2070" s="12"/>
      <c r="O2070" s="12"/>
      <c r="P2070" s="12"/>
      <c r="Q2070" s="12"/>
      <c r="R2070" s="12"/>
      <c r="S2070" s="12"/>
      <c r="T2070" s="12"/>
      <c r="U2070" s="12"/>
    </row>
    <row r="2071" spans="2:21">
      <c r="B2071" s="13"/>
      <c r="C2071" s="13"/>
      <c r="D2071" s="47"/>
      <c r="E2071" s="12"/>
      <c r="F2071" s="12"/>
      <c r="G2071" s="12"/>
      <c r="L2071" s="12"/>
      <c r="M2071" s="12"/>
      <c r="N2071" s="12"/>
      <c r="O2071" s="12"/>
      <c r="P2071" s="12"/>
      <c r="Q2071" s="12"/>
      <c r="R2071" s="12"/>
      <c r="S2071" s="12"/>
      <c r="T2071" s="12"/>
      <c r="U2071" s="12"/>
    </row>
    <row r="2072" spans="2:21">
      <c r="B2072" s="13"/>
      <c r="C2072" s="13"/>
      <c r="D2072" s="47"/>
      <c r="E2072" s="12"/>
      <c r="F2072" s="12"/>
      <c r="G2072" s="12"/>
      <c r="L2072" s="12"/>
      <c r="M2072" s="12"/>
      <c r="N2072" s="12"/>
      <c r="O2072" s="12"/>
      <c r="P2072" s="12"/>
      <c r="Q2072" s="12"/>
      <c r="R2072" s="12"/>
      <c r="S2072" s="12"/>
      <c r="T2072" s="12"/>
      <c r="U2072" s="12"/>
    </row>
    <row r="2073" spans="2:21">
      <c r="B2073" s="13"/>
      <c r="C2073" s="13"/>
      <c r="D2073" s="47"/>
      <c r="E2073" s="12"/>
      <c r="F2073" s="12"/>
      <c r="G2073" s="12"/>
      <c r="L2073" s="12"/>
      <c r="M2073" s="12"/>
      <c r="N2073" s="12"/>
      <c r="O2073" s="12"/>
      <c r="P2073" s="12"/>
      <c r="Q2073" s="12"/>
      <c r="R2073" s="12"/>
      <c r="S2073" s="12"/>
      <c r="T2073" s="12"/>
      <c r="U2073" s="12"/>
    </row>
    <row r="2074" spans="2:21">
      <c r="B2074" s="13"/>
      <c r="C2074" s="13"/>
      <c r="D2074" s="47"/>
      <c r="E2074" s="12"/>
      <c r="F2074" s="12"/>
      <c r="G2074" s="12"/>
      <c r="L2074" s="12"/>
      <c r="M2074" s="12"/>
      <c r="N2074" s="12"/>
      <c r="O2074" s="12"/>
      <c r="P2074" s="12"/>
      <c r="Q2074" s="12"/>
      <c r="R2074" s="12"/>
      <c r="S2074" s="12"/>
      <c r="T2074" s="12"/>
      <c r="U2074" s="12"/>
    </row>
    <row r="2075" spans="2:21">
      <c r="B2075" s="13"/>
      <c r="C2075" s="13"/>
      <c r="D2075" s="47"/>
      <c r="E2075" s="12"/>
      <c r="F2075" s="12"/>
      <c r="G2075" s="12"/>
      <c r="L2075" s="12"/>
      <c r="M2075" s="12"/>
      <c r="N2075" s="12"/>
      <c r="O2075" s="12"/>
      <c r="P2075" s="12"/>
      <c r="Q2075" s="12"/>
      <c r="R2075" s="12"/>
      <c r="S2075" s="12"/>
      <c r="T2075" s="12"/>
      <c r="U2075" s="12"/>
    </row>
    <row r="2076" spans="2:21">
      <c r="B2076" s="13"/>
      <c r="C2076" s="13"/>
      <c r="D2076" s="47"/>
      <c r="E2076" s="12"/>
      <c r="F2076" s="12"/>
      <c r="G2076" s="12"/>
      <c r="L2076" s="12"/>
      <c r="M2076" s="12"/>
      <c r="N2076" s="12"/>
      <c r="O2076" s="12"/>
      <c r="P2076" s="12"/>
      <c r="Q2076" s="12"/>
      <c r="R2076" s="12"/>
      <c r="S2076" s="12"/>
      <c r="T2076" s="12"/>
      <c r="U2076" s="12"/>
    </row>
    <row r="2077" spans="2:21">
      <c r="B2077" s="13"/>
      <c r="C2077" s="16"/>
      <c r="D2077" s="48"/>
      <c r="E2077" s="12"/>
      <c r="F2077" s="12"/>
      <c r="G2077" s="12"/>
      <c r="L2077" s="12"/>
      <c r="M2077" s="12"/>
      <c r="N2077" s="12"/>
      <c r="O2077" s="12"/>
      <c r="P2077" s="12"/>
      <c r="Q2077" s="12"/>
      <c r="R2077" s="12"/>
      <c r="S2077" s="12"/>
      <c r="T2077" s="12"/>
      <c r="U2077" s="12"/>
    </row>
    <row r="2078" spans="2:21">
      <c r="B2078" s="13"/>
      <c r="C2078" s="13"/>
      <c r="D2078" s="47"/>
      <c r="E2078" s="12"/>
      <c r="F2078" s="12"/>
      <c r="G2078" s="12"/>
      <c r="L2078" s="12"/>
      <c r="M2078" s="12"/>
      <c r="N2078" s="12"/>
      <c r="O2078" s="12"/>
      <c r="P2078" s="12"/>
      <c r="Q2078" s="12"/>
      <c r="R2078" s="12"/>
      <c r="S2078" s="12"/>
      <c r="T2078" s="12"/>
      <c r="U2078" s="12"/>
    </row>
    <row r="2079" spans="2:21">
      <c r="B2079" s="13"/>
      <c r="C2079" s="13"/>
      <c r="D2079" s="47"/>
      <c r="E2079" s="12"/>
      <c r="F2079" s="12"/>
      <c r="G2079" s="12"/>
      <c r="L2079" s="12"/>
      <c r="M2079" s="12"/>
      <c r="N2079" s="12"/>
      <c r="O2079" s="12"/>
      <c r="P2079" s="12"/>
      <c r="Q2079" s="12"/>
      <c r="R2079" s="12"/>
      <c r="S2079" s="12"/>
      <c r="T2079" s="12"/>
      <c r="U2079" s="12"/>
    </row>
    <row r="2080" spans="2:21">
      <c r="B2080" s="13"/>
      <c r="C2080" s="13"/>
      <c r="D2080" s="47"/>
      <c r="E2080" s="12"/>
      <c r="F2080" s="12"/>
      <c r="G2080" s="12"/>
      <c r="L2080" s="12"/>
      <c r="M2080" s="12"/>
      <c r="N2080" s="12"/>
      <c r="O2080" s="12"/>
      <c r="P2080" s="12"/>
      <c r="Q2080" s="12"/>
      <c r="R2080" s="12"/>
      <c r="S2080" s="12"/>
      <c r="T2080" s="12"/>
      <c r="U2080" s="12"/>
    </row>
    <row r="2081" spans="2:21">
      <c r="B2081" s="13"/>
      <c r="C2081" s="13"/>
      <c r="D2081" s="47"/>
      <c r="E2081" s="12"/>
      <c r="F2081" s="12"/>
      <c r="G2081" s="12"/>
      <c r="L2081" s="12"/>
      <c r="M2081" s="12"/>
      <c r="N2081" s="12"/>
      <c r="O2081" s="12"/>
      <c r="P2081" s="12"/>
      <c r="Q2081" s="12"/>
      <c r="R2081" s="12"/>
      <c r="S2081" s="12"/>
      <c r="T2081" s="12"/>
      <c r="U2081" s="12"/>
    </row>
    <row r="2082" spans="2:21">
      <c r="B2082" s="13"/>
      <c r="C2082" s="13"/>
      <c r="D2082" s="47"/>
      <c r="E2082" s="12"/>
      <c r="F2082" s="12"/>
      <c r="G2082" s="12"/>
      <c r="L2082" s="12"/>
      <c r="M2082" s="12"/>
      <c r="N2082" s="12"/>
      <c r="O2082" s="12"/>
      <c r="P2082" s="12"/>
      <c r="Q2082" s="12"/>
      <c r="R2082" s="12"/>
      <c r="S2082" s="12"/>
      <c r="T2082" s="12"/>
      <c r="U2082" s="12"/>
    </row>
    <row r="2083" spans="2:21">
      <c r="B2083" s="13"/>
      <c r="C2083" s="13"/>
      <c r="D2083" s="47"/>
      <c r="E2083" s="12"/>
      <c r="F2083" s="12"/>
      <c r="G2083" s="12"/>
      <c r="L2083" s="12"/>
      <c r="M2083" s="12"/>
      <c r="N2083" s="12"/>
      <c r="O2083" s="12"/>
      <c r="P2083" s="12"/>
      <c r="Q2083" s="12"/>
      <c r="R2083" s="12"/>
      <c r="S2083" s="12"/>
      <c r="T2083" s="12"/>
      <c r="U2083" s="12"/>
    </row>
    <row r="2084" spans="2:21">
      <c r="B2084" s="13"/>
      <c r="C2084" s="13"/>
      <c r="D2084" s="47"/>
      <c r="E2084" s="12"/>
      <c r="F2084" s="12"/>
      <c r="G2084" s="12"/>
      <c r="L2084" s="12"/>
      <c r="M2084" s="12"/>
      <c r="N2084" s="12"/>
      <c r="O2084" s="12"/>
      <c r="P2084" s="12"/>
      <c r="Q2084" s="12"/>
      <c r="R2084" s="12"/>
      <c r="S2084" s="12"/>
      <c r="T2084" s="12"/>
      <c r="U2084" s="12"/>
    </row>
    <row r="2085" spans="2:21">
      <c r="B2085" s="13"/>
      <c r="C2085" s="13"/>
      <c r="D2085" s="47"/>
      <c r="E2085" s="12"/>
      <c r="F2085" s="12"/>
      <c r="G2085" s="12"/>
      <c r="L2085" s="12"/>
      <c r="M2085" s="12"/>
      <c r="N2085" s="12"/>
      <c r="O2085" s="12"/>
      <c r="P2085" s="12"/>
      <c r="Q2085" s="12"/>
      <c r="R2085" s="12"/>
      <c r="S2085" s="12"/>
      <c r="T2085" s="12"/>
      <c r="U2085" s="12"/>
    </row>
    <row r="2086" spans="2:21">
      <c r="B2086" s="13"/>
      <c r="C2086" s="13"/>
      <c r="D2086" s="47"/>
      <c r="E2086" s="12"/>
      <c r="F2086" s="12"/>
      <c r="G2086" s="12"/>
      <c r="L2086" s="12"/>
      <c r="M2086" s="12"/>
      <c r="N2086" s="12"/>
      <c r="O2086" s="12"/>
      <c r="P2086" s="12"/>
      <c r="Q2086" s="12"/>
      <c r="R2086" s="12"/>
      <c r="S2086" s="12"/>
      <c r="T2086" s="12"/>
      <c r="U2086" s="12"/>
    </row>
    <row r="2087" spans="2:21">
      <c r="B2087" s="13"/>
      <c r="C2087" s="13"/>
      <c r="D2087" s="47"/>
      <c r="E2087" s="12"/>
      <c r="F2087" s="12"/>
      <c r="G2087" s="12"/>
      <c r="L2087" s="12"/>
      <c r="M2087" s="12"/>
      <c r="N2087" s="12"/>
      <c r="O2087" s="12"/>
      <c r="P2087" s="12"/>
      <c r="Q2087" s="12"/>
      <c r="R2087" s="12"/>
      <c r="S2087" s="12"/>
      <c r="T2087" s="12"/>
      <c r="U2087" s="12"/>
    </row>
    <row r="2088" spans="2:21">
      <c r="B2088" s="13"/>
      <c r="C2088" s="13"/>
      <c r="D2088" s="47"/>
      <c r="E2088" s="12"/>
      <c r="F2088" s="12"/>
      <c r="G2088" s="12"/>
      <c r="L2088" s="12"/>
      <c r="M2088" s="12"/>
      <c r="N2088" s="12"/>
      <c r="O2088" s="12"/>
      <c r="P2088" s="12"/>
      <c r="Q2088" s="12"/>
      <c r="R2088" s="12"/>
      <c r="S2088" s="12"/>
      <c r="T2088" s="12"/>
      <c r="U2088" s="12"/>
    </row>
    <row r="2089" spans="2:21">
      <c r="B2089" s="13"/>
      <c r="C2089" s="13"/>
      <c r="D2089" s="47"/>
      <c r="E2089" s="12"/>
      <c r="F2089" s="12"/>
      <c r="G2089" s="12"/>
      <c r="L2089" s="12"/>
      <c r="M2089" s="12"/>
      <c r="N2089" s="12"/>
      <c r="O2089" s="12"/>
      <c r="P2089" s="12"/>
      <c r="Q2089" s="12"/>
      <c r="R2089" s="12"/>
      <c r="S2089" s="12"/>
      <c r="T2089" s="12"/>
      <c r="U2089" s="12"/>
    </row>
    <row r="2090" spans="2:21">
      <c r="B2090" s="13"/>
      <c r="C2090" s="13"/>
      <c r="D2090" s="47"/>
      <c r="E2090" s="12"/>
      <c r="F2090" s="12"/>
      <c r="G2090" s="12"/>
      <c r="L2090" s="12"/>
      <c r="M2090" s="12"/>
      <c r="N2090" s="12"/>
      <c r="O2090" s="12"/>
      <c r="P2090" s="12"/>
      <c r="Q2090" s="12"/>
      <c r="R2090" s="12"/>
      <c r="S2090" s="12"/>
      <c r="T2090" s="12"/>
      <c r="U2090" s="12"/>
    </row>
    <row r="2091" spans="2:21">
      <c r="B2091" s="17"/>
      <c r="C2091" s="17"/>
      <c r="D2091" s="49"/>
      <c r="E2091" s="29"/>
      <c r="F2091" s="29"/>
      <c r="G2091" s="29"/>
      <c r="L2091" s="29"/>
      <c r="M2091" s="29"/>
      <c r="N2091" s="29"/>
      <c r="O2091" s="29"/>
      <c r="P2091" s="29"/>
      <c r="Q2091" s="29"/>
      <c r="R2091" s="29"/>
      <c r="S2091" s="29"/>
      <c r="T2091" s="29"/>
      <c r="U2091" s="29"/>
    </row>
    <row r="2092" spans="2:21">
      <c r="B2092" s="17"/>
      <c r="C2092" s="17"/>
      <c r="D2092" s="49"/>
      <c r="E2092" s="29"/>
      <c r="F2092" s="29"/>
      <c r="G2092" s="29"/>
      <c r="L2092" s="29"/>
      <c r="M2092" s="29"/>
      <c r="N2092" s="29"/>
      <c r="O2092" s="29"/>
      <c r="P2092" s="29"/>
      <c r="Q2092" s="29"/>
      <c r="R2092" s="29"/>
      <c r="S2092" s="29"/>
      <c r="T2092" s="29"/>
      <c r="U2092" s="29"/>
    </row>
    <row r="2093" spans="2:21">
      <c r="B2093" s="17"/>
      <c r="C2093" s="17"/>
      <c r="D2093" s="49"/>
      <c r="E2093" s="29"/>
      <c r="F2093" s="29"/>
      <c r="G2093" s="29"/>
      <c r="L2093" s="29"/>
      <c r="M2093" s="29"/>
      <c r="N2093" s="29"/>
      <c r="O2093" s="29"/>
      <c r="P2093" s="29"/>
      <c r="Q2093" s="29"/>
      <c r="R2093" s="29"/>
      <c r="S2093" s="29"/>
      <c r="T2093" s="29"/>
      <c r="U2093" s="29"/>
    </row>
    <row r="2094" spans="2:21">
      <c r="B2094" s="17"/>
      <c r="C2094" s="17"/>
      <c r="D2094" s="49"/>
      <c r="E2094" s="29"/>
      <c r="F2094" s="29"/>
      <c r="G2094" s="29"/>
      <c r="L2094" s="29"/>
      <c r="M2094" s="29"/>
      <c r="N2094" s="29"/>
      <c r="O2094" s="29"/>
      <c r="P2094" s="29"/>
      <c r="Q2094" s="29"/>
      <c r="R2094" s="29"/>
      <c r="S2094" s="29"/>
      <c r="T2094" s="29"/>
      <c r="U2094" s="29"/>
    </row>
    <row r="2095" spans="2:21">
      <c r="B2095" s="17"/>
      <c r="C2095" s="17"/>
      <c r="D2095" s="49"/>
      <c r="E2095" s="29"/>
      <c r="F2095" s="29"/>
      <c r="G2095" s="29"/>
      <c r="L2095" s="29"/>
      <c r="M2095" s="29"/>
      <c r="N2095" s="29"/>
      <c r="O2095" s="29"/>
      <c r="P2095" s="29"/>
      <c r="Q2095" s="29"/>
      <c r="R2095" s="29"/>
      <c r="S2095" s="29"/>
      <c r="T2095" s="29"/>
      <c r="U2095" s="29"/>
    </row>
    <row r="2096" spans="2:21">
      <c r="B2096" s="17"/>
      <c r="C2096" s="17"/>
      <c r="D2096" s="49"/>
      <c r="E2096" s="29"/>
      <c r="F2096" s="29"/>
      <c r="G2096" s="29"/>
      <c r="L2096" s="29"/>
      <c r="M2096" s="29"/>
      <c r="N2096" s="29"/>
      <c r="O2096" s="29"/>
      <c r="P2096" s="29"/>
      <c r="Q2096" s="29"/>
      <c r="R2096" s="29"/>
      <c r="S2096" s="29"/>
      <c r="T2096" s="29"/>
      <c r="U2096" s="29"/>
    </row>
    <row r="2097" spans="2:21">
      <c r="B2097" s="17"/>
      <c r="C2097" s="17"/>
      <c r="D2097" s="49"/>
      <c r="E2097" s="29"/>
      <c r="F2097" s="29"/>
      <c r="G2097" s="29"/>
      <c r="L2097" s="29"/>
      <c r="M2097" s="29"/>
      <c r="N2097" s="29"/>
      <c r="O2097" s="29"/>
      <c r="P2097" s="29"/>
      <c r="Q2097" s="29"/>
      <c r="R2097" s="29"/>
      <c r="S2097" s="29"/>
      <c r="T2097" s="29"/>
      <c r="U2097" s="29"/>
    </row>
    <row r="2098" spans="2:21">
      <c r="B2098" s="17"/>
      <c r="C2098" s="17"/>
      <c r="D2098" s="49"/>
      <c r="E2098" s="29"/>
      <c r="F2098" s="29"/>
      <c r="G2098" s="29"/>
      <c r="L2098" s="29"/>
      <c r="M2098" s="29"/>
      <c r="N2098" s="29"/>
      <c r="O2098" s="29"/>
      <c r="P2098" s="29"/>
      <c r="Q2098" s="29"/>
      <c r="R2098" s="29"/>
      <c r="S2098" s="29"/>
      <c r="T2098" s="29"/>
      <c r="U2098" s="29"/>
    </row>
    <row r="2099" spans="2:21">
      <c r="B2099" s="17"/>
      <c r="C2099" s="17"/>
      <c r="D2099" s="49"/>
      <c r="E2099" s="29"/>
      <c r="F2099" s="29"/>
      <c r="G2099" s="29"/>
      <c r="L2099" s="29"/>
      <c r="M2099" s="29"/>
      <c r="N2099" s="29"/>
      <c r="O2099" s="29"/>
      <c r="P2099" s="29"/>
      <c r="Q2099" s="29"/>
      <c r="R2099" s="29"/>
      <c r="S2099" s="29"/>
      <c r="T2099" s="29"/>
      <c r="U2099" s="29"/>
    </row>
    <row r="2100" spans="2:21">
      <c r="B2100" s="17"/>
      <c r="C2100" s="17"/>
      <c r="D2100" s="49"/>
      <c r="E2100" s="29"/>
      <c r="F2100" s="29"/>
      <c r="G2100" s="29"/>
      <c r="L2100" s="29"/>
      <c r="M2100" s="29"/>
      <c r="N2100" s="29"/>
      <c r="O2100" s="29"/>
      <c r="P2100" s="29"/>
      <c r="Q2100" s="29"/>
      <c r="R2100" s="29"/>
      <c r="S2100" s="29"/>
      <c r="T2100" s="29"/>
      <c r="U2100" s="29"/>
    </row>
    <row r="2101" spans="2:21">
      <c r="B2101" s="17"/>
      <c r="C2101" s="17"/>
      <c r="D2101" s="49"/>
      <c r="E2101" s="29"/>
      <c r="F2101" s="29"/>
      <c r="G2101" s="29"/>
      <c r="L2101" s="29"/>
      <c r="M2101" s="29"/>
      <c r="N2101" s="29"/>
      <c r="O2101" s="29"/>
      <c r="P2101" s="29"/>
      <c r="Q2101" s="29"/>
      <c r="R2101" s="29"/>
      <c r="S2101" s="29"/>
      <c r="T2101" s="29"/>
      <c r="U2101" s="29"/>
    </row>
    <row r="2102" spans="2:21">
      <c r="B2102" s="17"/>
      <c r="C2102" s="17"/>
      <c r="D2102" s="49"/>
      <c r="E2102" s="29"/>
      <c r="F2102" s="29"/>
      <c r="G2102" s="29"/>
      <c r="L2102" s="29"/>
      <c r="M2102" s="29"/>
      <c r="N2102" s="29"/>
      <c r="O2102" s="29"/>
      <c r="P2102" s="29"/>
      <c r="Q2102" s="29"/>
      <c r="R2102" s="29"/>
      <c r="S2102" s="29"/>
      <c r="T2102" s="29"/>
      <c r="U2102" s="29"/>
    </row>
    <row r="2103" spans="2:21">
      <c r="B2103" s="17"/>
      <c r="C2103" s="17"/>
      <c r="D2103" s="49"/>
      <c r="E2103" s="29"/>
      <c r="F2103" s="29"/>
      <c r="G2103" s="29"/>
      <c r="L2103" s="29"/>
      <c r="M2103" s="29"/>
      <c r="N2103" s="29"/>
      <c r="O2103" s="29"/>
      <c r="P2103" s="29"/>
      <c r="Q2103" s="29"/>
      <c r="R2103" s="29"/>
      <c r="S2103" s="29"/>
      <c r="T2103" s="29"/>
      <c r="U2103" s="29"/>
    </row>
    <row r="2104" spans="2:21">
      <c r="B2104" s="17"/>
      <c r="C2104" s="17"/>
      <c r="D2104" s="49"/>
      <c r="E2104" s="29"/>
      <c r="F2104" s="29"/>
      <c r="G2104" s="29"/>
      <c r="L2104" s="29"/>
      <c r="M2104" s="29"/>
      <c r="N2104" s="29"/>
      <c r="O2104" s="29"/>
      <c r="P2104" s="29"/>
      <c r="Q2104" s="29"/>
      <c r="R2104" s="29"/>
      <c r="S2104" s="29"/>
      <c r="T2104" s="29"/>
      <c r="U2104" s="29"/>
    </row>
    <row r="2105" spans="2:21">
      <c r="B2105" s="17"/>
      <c r="C2105" s="17"/>
      <c r="D2105" s="49"/>
      <c r="E2105" s="29"/>
      <c r="F2105" s="29"/>
      <c r="G2105" s="29"/>
      <c r="L2105" s="29"/>
      <c r="M2105" s="29"/>
      <c r="N2105" s="29"/>
      <c r="O2105" s="29"/>
      <c r="P2105" s="29"/>
      <c r="Q2105" s="29"/>
      <c r="R2105" s="29"/>
      <c r="S2105" s="29"/>
      <c r="T2105" s="29"/>
      <c r="U2105" s="29"/>
    </row>
    <row r="2106" spans="2:21">
      <c r="B2106" s="17"/>
      <c r="C2106" s="17"/>
      <c r="D2106" s="49"/>
      <c r="E2106" s="29"/>
      <c r="F2106" s="29"/>
      <c r="G2106" s="29"/>
      <c r="L2106" s="29"/>
      <c r="M2106" s="29"/>
      <c r="N2106" s="29"/>
      <c r="O2106" s="29"/>
      <c r="P2106" s="29"/>
      <c r="Q2106" s="29"/>
      <c r="R2106" s="29"/>
      <c r="S2106" s="29"/>
      <c r="T2106" s="29"/>
      <c r="U2106" s="29"/>
    </row>
    <row r="2107" spans="2:21">
      <c r="B2107" s="17"/>
      <c r="C2107" s="17"/>
      <c r="D2107" s="49"/>
      <c r="E2107" s="29"/>
      <c r="F2107" s="29"/>
      <c r="G2107" s="29"/>
      <c r="L2107" s="29"/>
      <c r="M2107" s="29"/>
      <c r="N2107" s="29"/>
      <c r="O2107" s="29"/>
      <c r="P2107" s="29"/>
      <c r="Q2107" s="29"/>
      <c r="R2107" s="29"/>
      <c r="S2107" s="29"/>
      <c r="T2107" s="29"/>
      <c r="U2107" s="29"/>
    </row>
    <row r="2108" spans="2:21">
      <c r="B2108" s="17"/>
      <c r="C2108" s="17"/>
      <c r="D2108" s="49"/>
      <c r="E2108" s="29"/>
      <c r="F2108" s="29"/>
      <c r="G2108" s="29"/>
      <c r="L2108" s="29"/>
      <c r="M2108" s="29"/>
      <c r="N2108" s="29"/>
      <c r="O2108" s="29"/>
      <c r="P2108" s="29"/>
      <c r="Q2108" s="29"/>
      <c r="R2108" s="29"/>
      <c r="S2108" s="29"/>
      <c r="T2108" s="29"/>
      <c r="U2108" s="29"/>
    </row>
    <row r="2109" spans="2:21">
      <c r="B2109" s="17"/>
      <c r="C2109" s="17"/>
      <c r="D2109" s="49"/>
      <c r="E2109" s="29"/>
      <c r="F2109" s="29"/>
      <c r="G2109" s="29"/>
      <c r="L2109" s="29"/>
      <c r="M2109" s="29"/>
      <c r="N2109" s="29"/>
      <c r="O2109" s="29"/>
      <c r="P2109" s="29"/>
      <c r="Q2109" s="29"/>
      <c r="R2109" s="29"/>
      <c r="S2109" s="29"/>
      <c r="T2109" s="29"/>
      <c r="U2109" s="29"/>
    </row>
    <row r="2110" spans="2:21">
      <c r="B2110" s="17"/>
      <c r="C2110" s="17"/>
      <c r="D2110" s="49"/>
      <c r="E2110" s="29"/>
      <c r="F2110" s="29"/>
      <c r="G2110" s="29"/>
      <c r="L2110" s="29"/>
      <c r="M2110" s="29"/>
      <c r="N2110" s="29"/>
      <c r="O2110" s="29"/>
      <c r="P2110" s="29"/>
      <c r="Q2110" s="29"/>
      <c r="R2110" s="29"/>
      <c r="S2110" s="29"/>
      <c r="T2110" s="29"/>
      <c r="U2110" s="29"/>
    </row>
    <row r="2111" spans="2:21">
      <c r="B2111" s="17"/>
      <c r="C2111" s="17"/>
      <c r="D2111" s="49"/>
      <c r="E2111" s="29"/>
      <c r="F2111" s="29"/>
      <c r="G2111" s="29"/>
      <c r="L2111" s="29"/>
      <c r="M2111" s="29"/>
      <c r="N2111" s="29"/>
      <c r="O2111" s="29"/>
      <c r="P2111" s="29"/>
      <c r="Q2111" s="29"/>
      <c r="R2111" s="29"/>
      <c r="S2111" s="29"/>
      <c r="T2111" s="29"/>
      <c r="U2111" s="29"/>
    </row>
    <row r="2112" spans="2:21">
      <c r="B2112" s="17"/>
      <c r="C2112" s="17"/>
      <c r="D2112" s="49"/>
      <c r="E2112" s="29"/>
      <c r="F2112" s="29"/>
      <c r="G2112" s="29"/>
      <c r="L2112" s="29"/>
      <c r="M2112" s="29"/>
      <c r="N2112" s="29"/>
      <c r="O2112" s="29"/>
      <c r="P2112" s="29"/>
      <c r="Q2112" s="29"/>
      <c r="R2112" s="29"/>
      <c r="S2112" s="29"/>
      <c r="T2112" s="29"/>
      <c r="U2112" s="29"/>
    </row>
    <row r="2113" spans="2:21">
      <c r="B2113" s="17"/>
      <c r="C2113" s="17"/>
      <c r="D2113" s="49"/>
      <c r="E2113" s="29"/>
      <c r="F2113" s="29"/>
      <c r="G2113" s="29"/>
      <c r="L2113" s="29"/>
      <c r="M2113" s="29"/>
      <c r="N2113" s="29"/>
      <c r="O2113" s="29"/>
      <c r="P2113" s="29"/>
      <c r="Q2113" s="29"/>
      <c r="R2113" s="29"/>
      <c r="S2113" s="29"/>
      <c r="T2113" s="29"/>
      <c r="U2113" s="29"/>
    </row>
    <row r="2114" spans="2:21">
      <c r="B2114" s="17"/>
      <c r="C2114" s="17"/>
      <c r="D2114" s="49"/>
      <c r="E2114" s="29"/>
      <c r="F2114" s="29"/>
      <c r="G2114" s="29"/>
      <c r="L2114" s="29"/>
      <c r="M2114" s="29"/>
      <c r="N2114" s="29"/>
      <c r="O2114" s="29"/>
      <c r="P2114" s="29"/>
      <c r="Q2114" s="29"/>
      <c r="R2114" s="29"/>
      <c r="S2114" s="29"/>
      <c r="T2114" s="29"/>
      <c r="U2114" s="29"/>
    </row>
    <row r="2115" spans="2:21">
      <c r="B2115" s="17"/>
      <c r="C2115" s="17"/>
      <c r="D2115" s="49"/>
      <c r="E2115" s="29"/>
      <c r="F2115" s="29"/>
      <c r="G2115" s="29"/>
      <c r="L2115" s="29"/>
      <c r="M2115" s="29"/>
      <c r="N2115" s="29"/>
      <c r="O2115" s="29"/>
      <c r="P2115" s="29"/>
      <c r="Q2115" s="29"/>
      <c r="R2115" s="29"/>
      <c r="S2115" s="29"/>
      <c r="T2115" s="29"/>
      <c r="U2115" s="29"/>
    </row>
    <row r="2116" spans="2:21">
      <c r="B2116" s="17"/>
      <c r="C2116" s="17"/>
      <c r="D2116" s="49"/>
      <c r="E2116" s="29"/>
      <c r="F2116" s="29"/>
      <c r="G2116" s="29"/>
      <c r="L2116" s="29"/>
      <c r="M2116" s="29"/>
      <c r="N2116" s="29"/>
      <c r="O2116" s="29"/>
      <c r="P2116" s="29"/>
      <c r="Q2116" s="29"/>
      <c r="R2116" s="29"/>
      <c r="S2116" s="29"/>
      <c r="T2116" s="29"/>
      <c r="U2116" s="29"/>
    </row>
    <row r="2117" spans="2:21">
      <c r="B2117" s="17"/>
      <c r="C2117" s="17"/>
      <c r="D2117" s="49"/>
      <c r="E2117" s="29"/>
      <c r="F2117" s="29"/>
      <c r="G2117" s="29"/>
      <c r="L2117" s="29"/>
      <c r="M2117" s="29"/>
      <c r="N2117" s="29"/>
      <c r="O2117" s="29"/>
      <c r="P2117" s="29"/>
      <c r="Q2117" s="29"/>
      <c r="R2117" s="29"/>
      <c r="S2117" s="29"/>
      <c r="T2117" s="29"/>
      <c r="U2117" s="29"/>
    </row>
    <row r="2118" spans="2:21">
      <c r="B2118" s="17"/>
      <c r="C2118" s="17"/>
      <c r="D2118" s="49"/>
      <c r="E2118" s="29"/>
      <c r="F2118" s="29"/>
      <c r="G2118" s="29"/>
      <c r="L2118" s="29"/>
      <c r="M2118" s="29"/>
      <c r="N2118" s="29"/>
      <c r="O2118" s="29"/>
      <c r="P2118" s="29"/>
      <c r="Q2118" s="29"/>
      <c r="R2118" s="29"/>
      <c r="S2118" s="29"/>
      <c r="T2118" s="29"/>
      <c r="U2118" s="29"/>
    </row>
    <row r="2119" spans="2:21">
      <c r="B2119" s="17"/>
      <c r="C2119" s="17"/>
      <c r="D2119" s="49"/>
      <c r="E2119" s="29"/>
      <c r="F2119" s="29"/>
      <c r="G2119" s="29"/>
      <c r="L2119" s="29"/>
      <c r="M2119" s="29"/>
      <c r="N2119" s="29"/>
      <c r="O2119" s="29"/>
      <c r="P2119" s="29"/>
      <c r="Q2119" s="29"/>
      <c r="R2119" s="29"/>
      <c r="S2119" s="29"/>
      <c r="T2119" s="29"/>
      <c r="U2119" s="29"/>
    </row>
    <row r="2120" spans="2:21">
      <c r="B2120" s="17"/>
      <c r="C2120" s="17"/>
      <c r="D2120" s="49"/>
      <c r="E2120" s="29"/>
      <c r="F2120" s="29"/>
      <c r="G2120" s="29"/>
      <c r="L2120" s="29"/>
      <c r="M2120" s="29"/>
      <c r="N2120" s="29"/>
      <c r="O2120" s="29"/>
      <c r="P2120" s="29"/>
      <c r="Q2120" s="29"/>
      <c r="R2120" s="29"/>
      <c r="S2120" s="29"/>
      <c r="T2120" s="29"/>
      <c r="U2120" s="29"/>
    </row>
    <row r="2121" spans="2:21">
      <c r="B2121" s="17"/>
      <c r="C2121" s="17"/>
      <c r="D2121" s="49"/>
      <c r="E2121" s="29"/>
      <c r="F2121" s="29"/>
      <c r="G2121" s="29"/>
      <c r="L2121" s="29"/>
      <c r="M2121" s="29"/>
      <c r="N2121" s="29"/>
      <c r="O2121" s="29"/>
      <c r="P2121" s="29"/>
      <c r="Q2121" s="29"/>
      <c r="R2121" s="29"/>
      <c r="S2121" s="29"/>
      <c r="T2121" s="29"/>
      <c r="U2121" s="29"/>
    </row>
    <row r="2122" spans="2:21">
      <c r="B2122" s="17"/>
      <c r="C2122" s="17"/>
      <c r="D2122" s="49"/>
      <c r="E2122" s="29"/>
      <c r="F2122" s="29"/>
      <c r="G2122" s="29"/>
      <c r="L2122" s="29"/>
      <c r="M2122" s="29"/>
      <c r="N2122" s="29"/>
      <c r="O2122" s="29"/>
      <c r="P2122" s="29"/>
      <c r="Q2122" s="29"/>
      <c r="R2122" s="29"/>
      <c r="S2122" s="29"/>
      <c r="T2122" s="29"/>
      <c r="U2122" s="29"/>
    </row>
    <row r="2123" spans="2:21">
      <c r="B2123" s="17"/>
      <c r="C2123" s="17"/>
      <c r="D2123" s="49"/>
      <c r="E2123" s="29"/>
      <c r="F2123" s="29"/>
      <c r="G2123" s="29"/>
      <c r="L2123" s="29"/>
      <c r="M2123" s="29"/>
      <c r="N2123" s="29"/>
      <c r="O2123" s="29"/>
      <c r="P2123" s="29"/>
      <c r="Q2123" s="29"/>
      <c r="R2123" s="29"/>
      <c r="S2123" s="29"/>
      <c r="T2123" s="29"/>
      <c r="U2123" s="29"/>
    </row>
    <row r="2124" spans="2:21">
      <c r="B2124" s="17"/>
      <c r="C2124" s="17"/>
      <c r="D2124" s="49"/>
      <c r="E2124" s="29"/>
      <c r="F2124" s="29"/>
      <c r="G2124" s="29"/>
      <c r="L2124" s="29"/>
      <c r="M2124" s="29"/>
      <c r="N2124" s="29"/>
      <c r="O2124" s="29"/>
      <c r="P2124" s="29"/>
      <c r="Q2124" s="29"/>
      <c r="R2124" s="29"/>
      <c r="S2124" s="29"/>
      <c r="T2124" s="29"/>
      <c r="U2124" s="29"/>
    </row>
    <row r="2125" spans="2:21">
      <c r="B2125" s="17"/>
      <c r="C2125" s="17"/>
      <c r="D2125" s="49"/>
      <c r="E2125" s="29"/>
      <c r="F2125" s="29"/>
      <c r="G2125" s="29"/>
      <c r="L2125" s="29"/>
      <c r="M2125" s="29"/>
      <c r="N2125" s="29"/>
      <c r="O2125" s="29"/>
      <c r="P2125" s="29"/>
      <c r="Q2125" s="29"/>
      <c r="R2125" s="29"/>
      <c r="S2125" s="29"/>
      <c r="T2125" s="29"/>
      <c r="U2125" s="29"/>
    </row>
    <row r="2126" spans="2:21">
      <c r="B2126" s="17"/>
      <c r="C2126" s="17"/>
      <c r="D2126" s="49"/>
      <c r="E2126" s="29"/>
      <c r="F2126" s="29"/>
      <c r="G2126" s="29"/>
      <c r="L2126" s="29"/>
      <c r="M2126" s="29"/>
      <c r="N2126" s="29"/>
      <c r="O2126" s="29"/>
      <c r="P2126" s="29"/>
      <c r="Q2126" s="29"/>
      <c r="R2126" s="29"/>
      <c r="S2126" s="29"/>
      <c r="T2126" s="29"/>
      <c r="U2126" s="29"/>
    </row>
    <row r="2127" spans="2:21">
      <c r="B2127" s="17"/>
      <c r="C2127" s="17"/>
      <c r="D2127" s="49"/>
      <c r="E2127" s="29"/>
      <c r="F2127" s="29"/>
      <c r="G2127" s="29"/>
      <c r="L2127" s="29"/>
      <c r="M2127" s="29"/>
      <c r="N2127" s="29"/>
      <c r="O2127" s="29"/>
      <c r="P2127" s="29"/>
      <c r="Q2127" s="29"/>
      <c r="R2127" s="29"/>
      <c r="S2127" s="29"/>
      <c r="T2127" s="29"/>
      <c r="U2127" s="29"/>
    </row>
    <row r="2128" spans="2:21">
      <c r="B2128" s="17"/>
      <c r="C2128" s="17"/>
      <c r="D2128" s="49"/>
      <c r="E2128" s="29"/>
      <c r="F2128" s="29"/>
      <c r="G2128" s="29"/>
      <c r="L2128" s="29"/>
      <c r="M2128" s="29"/>
      <c r="N2128" s="29"/>
      <c r="O2128" s="29"/>
      <c r="P2128" s="29"/>
      <c r="Q2128" s="29"/>
      <c r="R2128" s="29"/>
      <c r="S2128" s="29"/>
      <c r="T2128" s="29"/>
      <c r="U2128" s="29"/>
    </row>
    <row r="2129" spans="2:21">
      <c r="B2129" s="17"/>
      <c r="C2129" s="17"/>
      <c r="D2129" s="49"/>
      <c r="E2129" s="29"/>
      <c r="F2129" s="29"/>
      <c r="G2129" s="29"/>
      <c r="L2129" s="29"/>
      <c r="M2129" s="29"/>
      <c r="N2129" s="29"/>
      <c r="O2129" s="29"/>
      <c r="P2129" s="29"/>
      <c r="Q2129" s="29"/>
      <c r="R2129" s="29"/>
      <c r="S2129" s="29"/>
      <c r="T2129" s="29"/>
      <c r="U2129" s="29"/>
    </row>
    <row r="2130" spans="2:21">
      <c r="B2130" s="17"/>
      <c r="C2130" s="17"/>
      <c r="D2130" s="49"/>
      <c r="E2130" s="29"/>
      <c r="F2130" s="29"/>
      <c r="G2130" s="29"/>
      <c r="L2130" s="29"/>
      <c r="M2130" s="29"/>
      <c r="N2130" s="29"/>
      <c r="O2130" s="29"/>
      <c r="P2130" s="29"/>
      <c r="Q2130" s="29"/>
      <c r="R2130" s="29"/>
      <c r="S2130" s="29"/>
      <c r="T2130" s="29"/>
      <c r="U2130" s="29"/>
    </row>
    <row r="2131" spans="2:21">
      <c r="B2131" s="17"/>
      <c r="C2131" s="17"/>
      <c r="D2131" s="49"/>
      <c r="E2131" s="29"/>
      <c r="F2131" s="29"/>
      <c r="G2131" s="29"/>
      <c r="L2131" s="29"/>
      <c r="M2131" s="29"/>
      <c r="N2131" s="29"/>
      <c r="O2131" s="29"/>
      <c r="P2131" s="29"/>
      <c r="Q2131" s="29"/>
      <c r="R2131" s="29"/>
      <c r="S2131" s="29"/>
      <c r="T2131" s="29"/>
      <c r="U2131" s="29"/>
    </row>
    <row r="2132" spans="2:21">
      <c r="B2132" s="17"/>
      <c r="C2132" s="17"/>
      <c r="D2132" s="49"/>
      <c r="E2132" s="29"/>
      <c r="F2132" s="29"/>
      <c r="G2132" s="29"/>
      <c r="L2132" s="29"/>
      <c r="M2132" s="29"/>
      <c r="N2132" s="29"/>
      <c r="O2132" s="29"/>
      <c r="P2132" s="29"/>
      <c r="Q2132" s="29"/>
      <c r="R2132" s="29"/>
      <c r="S2132" s="29"/>
      <c r="T2132" s="29"/>
      <c r="U2132" s="29"/>
    </row>
    <row r="2133" spans="2:21">
      <c r="B2133" s="17"/>
      <c r="C2133" s="17"/>
      <c r="D2133" s="49"/>
      <c r="E2133" s="29"/>
      <c r="F2133" s="29"/>
      <c r="G2133" s="29"/>
      <c r="L2133" s="29"/>
      <c r="M2133" s="29"/>
      <c r="N2133" s="29"/>
      <c r="O2133" s="29"/>
      <c r="P2133" s="29"/>
      <c r="Q2133" s="29"/>
      <c r="R2133" s="29"/>
      <c r="S2133" s="29"/>
      <c r="T2133" s="29"/>
      <c r="U2133" s="29"/>
    </row>
    <row r="2134" spans="2:21">
      <c r="B2134" s="17"/>
      <c r="C2134" s="17"/>
      <c r="D2134" s="49"/>
      <c r="E2134" s="29"/>
      <c r="F2134" s="29"/>
      <c r="G2134" s="29"/>
      <c r="L2134" s="29"/>
      <c r="M2134" s="29"/>
      <c r="N2134" s="29"/>
      <c r="O2134" s="29"/>
      <c r="P2134" s="29"/>
      <c r="Q2134" s="29"/>
      <c r="R2134" s="29"/>
      <c r="S2134" s="29"/>
      <c r="T2134" s="29"/>
      <c r="U2134" s="29"/>
    </row>
    <row r="2135" spans="2:21">
      <c r="B2135" s="17"/>
      <c r="C2135" s="17"/>
      <c r="D2135" s="49"/>
      <c r="E2135" s="29"/>
      <c r="F2135" s="29"/>
      <c r="G2135" s="29"/>
      <c r="L2135" s="29"/>
      <c r="M2135" s="29"/>
      <c r="N2135" s="29"/>
      <c r="O2135" s="29"/>
      <c r="P2135" s="29"/>
      <c r="Q2135" s="29"/>
      <c r="R2135" s="29"/>
      <c r="S2135" s="29"/>
      <c r="T2135" s="29"/>
      <c r="U2135" s="29"/>
    </row>
    <row r="2136" spans="2:21">
      <c r="B2136" s="17"/>
      <c r="C2136" s="17"/>
      <c r="D2136" s="49"/>
      <c r="E2136" s="29"/>
      <c r="F2136" s="29"/>
      <c r="G2136" s="29"/>
      <c r="L2136" s="29"/>
      <c r="M2136" s="29"/>
      <c r="N2136" s="29"/>
      <c r="O2136" s="29"/>
      <c r="P2136" s="29"/>
      <c r="Q2136" s="29"/>
      <c r="R2136" s="29"/>
      <c r="S2136" s="29"/>
      <c r="T2136" s="29"/>
      <c r="U2136" s="29"/>
    </row>
    <row r="2137" spans="2:21">
      <c r="B2137" s="17"/>
      <c r="C2137" s="17"/>
      <c r="D2137" s="49"/>
      <c r="E2137" s="29"/>
      <c r="F2137" s="29"/>
      <c r="G2137" s="29"/>
      <c r="L2137" s="29"/>
      <c r="M2137" s="29"/>
      <c r="N2137" s="29"/>
      <c r="O2137" s="29"/>
      <c r="P2137" s="29"/>
      <c r="Q2137" s="29"/>
      <c r="R2137" s="29"/>
      <c r="S2137" s="29"/>
      <c r="T2137" s="29"/>
      <c r="U2137" s="29"/>
    </row>
    <row r="2138" spans="2:21">
      <c r="B2138" s="17"/>
      <c r="C2138" s="17"/>
      <c r="D2138" s="49"/>
      <c r="E2138" s="29"/>
      <c r="F2138" s="29"/>
      <c r="G2138" s="29"/>
      <c r="L2138" s="29"/>
      <c r="M2138" s="29"/>
      <c r="N2138" s="29"/>
      <c r="O2138" s="29"/>
      <c r="P2138" s="29"/>
      <c r="Q2138" s="29"/>
      <c r="R2138" s="29"/>
      <c r="S2138" s="29"/>
      <c r="T2138" s="29"/>
      <c r="U2138" s="29"/>
    </row>
    <row r="2139" spans="2:21">
      <c r="B2139" s="17"/>
      <c r="C2139" s="17"/>
      <c r="D2139" s="49"/>
      <c r="E2139" s="29"/>
      <c r="F2139" s="29"/>
      <c r="G2139" s="29"/>
      <c r="L2139" s="29"/>
      <c r="M2139" s="29"/>
      <c r="N2139" s="29"/>
      <c r="O2139" s="29"/>
      <c r="P2139" s="29"/>
      <c r="Q2139" s="29"/>
      <c r="R2139" s="29"/>
      <c r="S2139" s="29"/>
      <c r="T2139" s="29"/>
      <c r="U2139" s="29"/>
    </row>
    <row r="2140" spans="2:21">
      <c r="B2140" s="17"/>
      <c r="C2140" s="17"/>
      <c r="D2140" s="49"/>
      <c r="E2140" s="29"/>
      <c r="F2140" s="29"/>
      <c r="G2140" s="29"/>
      <c r="L2140" s="29"/>
      <c r="M2140" s="29"/>
      <c r="N2140" s="29"/>
      <c r="O2140" s="29"/>
      <c r="P2140" s="29"/>
      <c r="Q2140" s="29"/>
      <c r="R2140" s="29"/>
      <c r="S2140" s="29"/>
      <c r="T2140" s="29"/>
      <c r="U2140" s="29"/>
    </row>
    <row r="2141" spans="2:21">
      <c r="B2141" s="17"/>
      <c r="C2141" s="17"/>
      <c r="D2141" s="49"/>
      <c r="E2141" s="29"/>
      <c r="F2141" s="29"/>
      <c r="G2141" s="29"/>
      <c r="L2141" s="29"/>
      <c r="M2141" s="29"/>
      <c r="N2141" s="29"/>
      <c r="O2141" s="29"/>
      <c r="P2141" s="29"/>
      <c r="Q2141" s="29"/>
      <c r="R2141" s="29"/>
      <c r="S2141" s="29"/>
      <c r="T2141" s="29"/>
      <c r="U2141" s="29"/>
    </row>
    <row r="2142" spans="2:21">
      <c r="B2142" s="17"/>
      <c r="C2142" s="17"/>
      <c r="D2142" s="49"/>
      <c r="E2142" s="29"/>
      <c r="F2142" s="29"/>
      <c r="G2142" s="29"/>
      <c r="L2142" s="29"/>
      <c r="M2142" s="29"/>
      <c r="N2142" s="29"/>
      <c r="O2142" s="29"/>
      <c r="P2142" s="29"/>
      <c r="Q2142" s="29"/>
      <c r="R2142" s="29"/>
      <c r="S2142" s="29"/>
      <c r="T2142" s="29"/>
      <c r="U2142" s="29"/>
    </row>
    <row r="2143" spans="2:21">
      <c r="B2143" s="17"/>
      <c r="C2143" s="17"/>
      <c r="D2143" s="49"/>
      <c r="E2143" s="29"/>
      <c r="F2143" s="29"/>
      <c r="G2143" s="29"/>
      <c r="L2143" s="29"/>
      <c r="M2143" s="29"/>
      <c r="N2143" s="29"/>
      <c r="O2143" s="29"/>
      <c r="P2143" s="29"/>
      <c r="Q2143" s="29"/>
      <c r="R2143" s="29"/>
      <c r="S2143" s="29"/>
      <c r="T2143" s="29"/>
      <c r="U2143" s="29"/>
    </row>
    <row r="2144" spans="2:21">
      <c r="B2144" s="17"/>
      <c r="C2144" s="17"/>
      <c r="D2144" s="49"/>
      <c r="E2144" s="29"/>
      <c r="F2144" s="29"/>
      <c r="G2144" s="29"/>
      <c r="L2144" s="29"/>
      <c r="M2144" s="29"/>
      <c r="N2144" s="29"/>
      <c r="O2144" s="29"/>
      <c r="P2144" s="29"/>
      <c r="Q2144" s="29"/>
      <c r="R2144" s="29"/>
      <c r="S2144" s="29"/>
      <c r="T2144" s="29"/>
      <c r="U2144" s="29"/>
    </row>
    <row r="2145" spans="2:21">
      <c r="B2145" s="17"/>
      <c r="C2145" s="17"/>
      <c r="D2145" s="49"/>
      <c r="E2145" s="29"/>
      <c r="F2145" s="29"/>
      <c r="G2145" s="29"/>
      <c r="L2145" s="29"/>
      <c r="M2145" s="29"/>
      <c r="N2145" s="29"/>
      <c r="O2145" s="29"/>
      <c r="P2145" s="29"/>
      <c r="Q2145" s="29"/>
      <c r="R2145" s="29"/>
      <c r="S2145" s="29"/>
      <c r="T2145" s="29"/>
      <c r="U2145" s="29"/>
    </row>
    <row r="2146" spans="2:21">
      <c r="B2146" s="17"/>
      <c r="C2146" s="17"/>
      <c r="D2146" s="49"/>
      <c r="E2146" s="29"/>
      <c r="F2146" s="29"/>
      <c r="G2146" s="29"/>
      <c r="L2146" s="29"/>
      <c r="M2146" s="29"/>
      <c r="N2146" s="29"/>
      <c r="O2146" s="29"/>
      <c r="P2146" s="29"/>
      <c r="Q2146" s="29"/>
      <c r="R2146" s="29"/>
      <c r="S2146" s="29"/>
      <c r="T2146" s="29"/>
      <c r="U2146" s="29"/>
    </row>
    <row r="2147" spans="2:21">
      <c r="B2147" s="17"/>
      <c r="C2147" s="17"/>
      <c r="D2147" s="49"/>
      <c r="E2147" s="29"/>
      <c r="F2147" s="29"/>
      <c r="G2147" s="29"/>
      <c r="L2147" s="29"/>
      <c r="M2147" s="29"/>
      <c r="N2147" s="29"/>
      <c r="O2147" s="29"/>
      <c r="P2147" s="29"/>
      <c r="Q2147" s="29"/>
      <c r="R2147" s="29"/>
      <c r="S2147" s="29"/>
      <c r="T2147" s="29"/>
      <c r="U2147" s="29"/>
    </row>
    <row r="2148" spans="2:21">
      <c r="B2148" s="17"/>
      <c r="C2148" s="17"/>
      <c r="D2148" s="49"/>
      <c r="E2148" s="29"/>
      <c r="F2148" s="29"/>
      <c r="G2148" s="29"/>
      <c r="L2148" s="29"/>
      <c r="M2148" s="29"/>
      <c r="N2148" s="29"/>
      <c r="O2148" s="29"/>
      <c r="P2148" s="29"/>
      <c r="Q2148" s="29"/>
      <c r="R2148" s="29"/>
      <c r="S2148" s="29"/>
      <c r="T2148" s="29"/>
      <c r="U2148" s="29"/>
    </row>
    <row r="2149" spans="2:21">
      <c r="B2149" s="17"/>
      <c r="C2149" s="17"/>
      <c r="D2149" s="49"/>
      <c r="E2149" s="29"/>
      <c r="F2149" s="29"/>
      <c r="G2149" s="29"/>
      <c r="L2149" s="29"/>
      <c r="M2149" s="29"/>
      <c r="N2149" s="29"/>
      <c r="O2149" s="29"/>
      <c r="P2149" s="29"/>
      <c r="Q2149" s="29"/>
      <c r="R2149" s="29"/>
      <c r="S2149" s="29"/>
      <c r="T2149" s="29"/>
      <c r="U2149" s="29"/>
    </row>
    <row r="2150" spans="2:21">
      <c r="B2150" s="17"/>
      <c r="C2150" s="17"/>
      <c r="D2150" s="49"/>
      <c r="E2150" s="29"/>
      <c r="F2150" s="29"/>
      <c r="G2150" s="29"/>
      <c r="L2150" s="29"/>
      <c r="M2150" s="29"/>
      <c r="N2150" s="29"/>
      <c r="O2150" s="29"/>
      <c r="P2150" s="29"/>
      <c r="Q2150" s="29"/>
      <c r="R2150" s="29"/>
      <c r="S2150" s="29"/>
      <c r="T2150" s="29"/>
      <c r="U2150" s="29"/>
    </row>
    <row r="2151" spans="2:21">
      <c r="B2151" s="17"/>
      <c r="C2151" s="17"/>
      <c r="D2151" s="49"/>
      <c r="E2151" s="29"/>
      <c r="F2151" s="29"/>
      <c r="G2151" s="29"/>
      <c r="L2151" s="29"/>
      <c r="M2151" s="29"/>
      <c r="N2151" s="29"/>
      <c r="O2151" s="29"/>
      <c r="P2151" s="29"/>
      <c r="Q2151" s="29"/>
      <c r="R2151" s="29"/>
      <c r="S2151" s="29"/>
      <c r="T2151" s="29"/>
      <c r="U2151" s="29"/>
    </row>
    <row r="2152" spans="2:21">
      <c r="B2152" s="17"/>
      <c r="C2152" s="17"/>
      <c r="D2152" s="49"/>
      <c r="E2152" s="29"/>
      <c r="F2152" s="29"/>
      <c r="G2152" s="29"/>
      <c r="L2152" s="29"/>
      <c r="M2152" s="29"/>
      <c r="N2152" s="29"/>
      <c r="O2152" s="29"/>
      <c r="P2152" s="29"/>
      <c r="Q2152" s="29"/>
      <c r="R2152" s="29"/>
      <c r="S2152" s="29"/>
      <c r="T2152" s="29"/>
      <c r="U2152" s="29"/>
    </row>
    <row r="2153" spans="2:21">
      <c r="B2153" s="17"/>
      <c r="C2153" s="17"/>
      <c r="D2153" s="49"/>
      <c r="E2153" s="29"/>
      <c r="F2153" s="29"/>
      <c r="G2153" s="29"/>
      <c r="L2153" s="29"/>
      <c r="M2153" s="29"/>
      <c r="N2153" s="29"/>
      <c r="O2153" s="29"/>
      <c r="P2153" s="29"/>
      <c r="Q2153" s="29"/>
      <c r="R2153" s="29"/>
      <c r="S2153" s="29"/>
      <c r="T2153" s="29"/>
      <c r="U2153" s="29"/>
    </row>
    <row r="2154" spans="2:21">
      <c r="B2154" s="17"/>
      <c r="C2154" s="17"/>
      <c r="D2154" s="49"/>
      <c r="E2154" s="29"/>
      <c r="F2154" s="29"/>
      <c r="G2154" s="29"/>
      <c r="L2154" s="29"/>
      <c r="M2154" s="29"/>
      <c r="N2154" s="29"/>
      <c r="O2154" s="29"/>
      <c r="P2154" s="29"/>
      <c r="Q2154" s="29"/>
      <c r="R2154" s="29"/>
      <c r="S2154" s="29"/>
      <c r="T2154" s="29"/>
      <c r="U2154" s="29"/>
    </row>
    <row r="2155" spans="2:21">
      <c r="B2155" s="17"/>
      <c r="C2155" s="17"/>
      <c r="D2155" s="49"/>
      <c r="E2155" s="29"/>
      <c r="F2155" s="29"/>
      <c r="G2155" s="29"/>
      <c r="L2155" s="29"/>
      <c r="M2155" s="29"/>
      <c r="N2155" s="29"/>
      <c r="O2155" s="29"/>
      <c r="P2155" s="29"/>
      <c r="Q2155" s="29"/>
      <c r="R2155" s="29"/>
      <c r="S2155" s="29"/>
      <c r="T2155" s="29"/>
      <c r="U2155" s="29"/>
    </row>
    <row r="2156" spans="2:21">
      <c r="B2156" s="17"/>
      <c r="C2156" s="17"/>
      <c r="D2156" s="49"/>
      <c r="E2156" s="29"/>
      <c r="F2156" s="29"/>
      <c r="G2156" s="29"/>
      <c r="L2156" s="29"/>
      <c r="M2156" s="29"/>
      <c r="N2156" s="29"/>
      <c r="O2156" s="29"/>
      <c r="P2156" s="29"/>
      <c r="Q2156" s="29"/>
      <c r="R2156" s="29"/>
      <c r="S2156" s="29"/>
      <c r="T2156" s="29"/>
      <c r="U2156" s="29"/>
    </row>
    <row r="2157" spans="2:21">
      <c r="B2157" s="17"/>
      <c r="C2157" s="17"/>
      <c r="D2157" s="49"/>
      <c r="E2157" s="29"/>
      <c r="F2157" s="29"/>
      <c r="G2157" s="29"/>
      <c r="L2157" s="29"/>
      <c r="M2157" s="29"/>
      <c r="N2157" s="29"/>
      <c r="O2157" s="29"/>
      <c r="P2157" s="29"/>
      <c r="Q2157" s="29"/>
      <c r="R2157" s="29"/>
      <c r="S2157" s="29"/>
      <c r="T2157" s="29"/>
      <c r="U2157" s="29"/>
    </row>
    <row r="2158" spans="2:21">
      <c r="B2158" s="17"/>
      <c r="C2158" s="17"/>
      <c r="D2158" s="49"/>
      <c r="E2158" s="29"/>
      <c r="F2158" s="29"/>
      <c r="G2158" s="29"/>
      <c r="L2158" s="29"/>
      <c r="M2158" s="29"/>
      <c r="N2158" s="29"/>
      <c r="O2158" s="29"/>
      <c r="P2158" s="29"/>
      <c r="Q2158" s="29"/>
      <c r="R2158" s="29"/>
      <c r="S2158" s="29"/>
      <c r="T2158" s="29"/>
      <c r="U2158" s="29"/>
    </row>
    <row r="2159" spans="2:21">
      <c r="B2159" s="17"/>
      <c r="C2159" s="17"/>
      <c r="D2159" s="49"/>
      <c r="E2159" s="29"/>
      <c r="F2159" s="29"/>
      <c r="G2159" s="29"/>
      <c r="L2159" s="29"/>
      <c r="M2159" s="29"/>
      <c r="N2159" s="29"/>
      <c r="O2159" s="29"/>
      <c r="P2159" s="29"/>
      <c r="Q2159" s="29"/>
      <c r="R2159" s="29"/>
      <c r="S2159" s="29"/>
      <c r="T2159" s="29"/>
      <c r="U2159" s="29"/>
    </row>
    <row r="2160" spans="2:21">
      <c r="B2160" s="17"/>
      <c r="C2160" s="17"/>
      <c r="D2160" s="49"/>
      <c r="E2160" s="29"/>
      <c r="F2160" s="29"/>
      <c r="G2160" s="29"/>
      <c r="L2160" s="29"/>
      <c r="M2160" s="29"/>
      <c r="N2160" s="29"/>
      <c r="O2160" s="29"/>
      <c r="P2160" s="29"/>
      <c r="Q2160" s="29"/>
      <c r="R2160" s="29"/>
      <c r="S2160" s="29"/>
      <c r="T2160" s="29"/>
      <c r="U2160" s="29"/>
    </row>
    <row r="2161" spans="2:21">
      <c r="B2161" s="17"/>
      <c r="C2161" s="17"/>
      <c r="D2161" s="49"/>
      <c r="E2161" s="29"/>
      <c r="F2161" s="29"/>
      <c r="G2161" s="29"/>
      <c r="L2161" s="29"/>
      <c r="M2161" s="29"/>
      <c r="N2161" s="29"/>
      <c r="O2161" s="29"/>
      <c r="P2161" s="29"/>
      <c r="Q2161" s="29"/>
      <c r="R2161" s="29"/>
      <c r="S2161" s="29"/>
      <c r="T2161" s="29"/>
      <c r="U2161" s="29"/>
    </row>
    <row r="2162" spans="2:21">
      <c r="B2162" s="17"/>
      <c r="C2162" s="17"/>
      <c r="D2162" s="49"/>
      <c r="E2162" s="29"/>
      <c r="F2162" s="29"/>
      <c r="G2162" s="29"/>
      <c r="L2162" s="29"/>
      <c r="M2162" s="29"/>
      <c r="N2162" s="29"/>
      <c r="O2162" s="29"/>
      <c r="P2162" s="29"/>
      <c r="Q2162" s="29"/>
      <c r="R2162" s="29"/>
      <c r="S2162" s="29"/>
      <c r="T2162" s="29"/>
      <c r="U2162" s="29"/>
    </row>
    <row r="2163" spans="2:21">
      <c r="B2163" s="17"/>
      <c r="C2163" s="17"/>
      <c r="D2163" s="49"/>
      <c r="E2163" s="29"/>
      <c r="F2163" s="29"/>
      <c r="G2163" s="29"/>
      <c r="L2163" s="29"/>
      <c r="M2163" s="29"/>
      <c r="N2163" s="29"/>
      <c r="O2163" s="29"/>
      <c r="P2163" s="29"/>
      <c r="Q2163" s="29"/>
      <c r="R2163" s="29"/>
      <c r="S2163" s="29"/>
      <c r="T2163" s="29"/>
      <c r="U2163" s="29"/>
    </row>
    <row r="2164" spans="2:21">
      <c r="B2164" s="17"/>
      <c r="C2164" s="17"/>
      <c r="D2164" s="49"/>
      <c r="E2164" s="29"/>
      <c r="F2164" s="29"/>
      <c r="G2164" s="29"/>
      <c r="L2164" s="29"/>
      <c r="M2164" s="29"/>
      <c r="N2164" s="29"/>
      <c r="O2164" s="29"/>
      <c r="P2164" s="29"/>
      <c r="Q2164" s="29"/>
      <c r="R2164" s="29"/>
      <c r="S2164" s="29"/>
      <c r="T2164" s="29"/>
      <c r="U2164" s="29"/>
    </row>
    <row r="2165" spans="2:21">
      <c r="B2165" s="17"/>
      <c r="C2165" s="17"/>
      <c r="D2165" s="49"/>
      <c r="E2165" s="29"/>
      <c r="F2165" s="29"/>
      <c r="G2165" s="29"/>
      <c r="L2165" s="29"/>
      <c r="M2165" s="29"/>
      <c r="N2165" s="29"/>
      <c r="O2165" s="29"/>
      <c r="P2165" s="29"/>
      <c r="Q2165" s="29"/>
      <c r="R2165" s="29"/>
      <c r="S2165" s="29"/>
      <c r="T2165" s="29"/>
      <c r="U2165" s="29"/>
    </row>
    <row r="2166" spans="2:21">
      <c r="B2166" s="17"/>
      <c r="C2166" s="17"/>
      <c r="D2166" s="49"/>
      <c r="E2166" s="29"/>
      <c r="F2166" s="29"/>
      <c r="G2166" s="29"/>
      <c r="L2166" s="29"/>
      <c r="M2166" s="29"/>
      <c r="N2166" s="29"/>
      <c r="O2166" s="29"/>
      <c r="P2166" s="29"/>
      <c r="Q2166" s="29"/>
      <c r="R2166" s="29"/>
      <c r="S2166" s="29"/>
      <c r="T2166" s="29"/>
      <c r="U2166" s="29"/>
    </row>
    <row r="2167" spans="2:21">
      <c r="B2167" s="17"/>
      <c r="C2167" s="17"/>
      <c r="D2167" s="49"/>
      <c r="E2167" s="29"/>
      <c r="F2167" s="29"/>
      <c r="G2167" s="29"/>
      <c r="L2167" s="29"/>
      <c r="M2167" s="29"/>
      <c r="N2167" s="29"/>
      <c r="O2167" s="29"/>
      <c r="P2167" s="29"/>
      <c r="Q2167" s="29"/>
      <c r="R2167" s="29"/>
      <c r="S2167" s="29"/>
      <c r="T2167" s="29"/>
      <c r="U2167" s="29"/>
    </row>
    <row r="2168" spans="2:21">
      <c r="B2168" s="17"/>
      <c r="C2168" s="17"/>
      <c r="D2168" s="49"/>
      <c r="E2168" s="29"/>
      <c r="F2168" s="29"/>
      <c r="G2168" s="29"/>
      <c r="L2168" s="29"/>
      <c r="M2168" s="29"/>
      <c r="N2168" s="29"/>
      <c r="O2168" s="29"/>
      <c r="P2168" s="29"/>
      <c r="Q2168" s="29"/>
      <c r="R2168" s="29"/>
      <c r="S2168" s="29"/>
      <c r="T2168" s="29"/>
      <c r="U2168" s="29"/>
    </row>
    <row r="2169" spans="2:21">
      <c r="B2169" s="17"/>
      <c r="C2169" s="17"/>
      <c r="D2169" s="49"/>
      <c r="E2169" s="29"/>
      <c r="F2169" s="29"/>
      <c r="G2169" s="29"/>
      <c r="L2169" s="29"/>
      <c r="M2169" s="29"/>
      <c r="N2169" s="29"/>
      <c r="O2169" s="29"/>
      <c r="P2169" s="29"/>
      <c r="Q2169" s="29"/>
      <c r="R2169" s="29"/>
      <c r="S2169" s="29"/>
      <c r="T2169" s="29"/>
      <c r="U2169" s="29"/>
    </row>
    <row r="2170" spans="2:21">
      <c r="B2170" s="17"/>
      <c r="C2170" s="17"/>
      <c r="D2170" s="49"/>
      <c r="E2170" s="29"/>
      <c r="F2170" s="29"/>
      <c r="G2170" s="29"/>
      <c r="L2170" s="29"/>
      <c r="M2170" s="29"/>
      <c r="N2170" s="29"/>
      <c r="O2170" s="29"/>
      <c r="P2170" s="29"/>
      <c r="Q2170" s="29"/>
      <c r="R2170" s="29"/>
      <c r="S2170" s="29"/>
      <c r="T2170" s="29"/>
      <c r="U2170" s="29"/>
    </row>
    <row r="2171" spans="2:21">
      <c r="B2171" s="17"/>
      <c r="C2171" s="17"/>
      <c r="D2171" s="49"/>
      <c r="E2171" s="29"/>
      <c r="F2171" s="29"/>
      <c r="G2171" s="29"/>
      <c r="L2171" s="29"/>
      <c r="M2171" s="29"/>
      <c r="N2171" s="29"/>
      <c r="O2171" s="29"/>
      <c r="P2171" s="29"/>
      <c r="Q2171" s="29"/>
      <c r="R2171" s="29"/>
      <c r="S2171" s="29"/>
      <c r="T2171" s="29"/>
      <c r="U2171" s="29"/>
    </row>
    <row r="2172" spans="2:21">
      <c r="B2172" s="17"/>
      <c r="C2172" s="17"/>
      <c r="D2172" s="49"/>
      <c r="E2172" s="29"/>
      <c r="F2172" s="29"/>
      <c r="G2172" s="29"/>
      <c r="L2172" s="29"/>
      <c r="M2172" s="29"/>
      <c r="N2172" s="29"/>
      <c r="O2172" s="29"/>
      <c r="P2172" s="29"/>
      <c r="Q2172" s="29"/>
      <c r="R2172" s="29"/>
      <c r="S2172" s="29"/>
      <c r="T2172" s="29"/>
      <c r="U2172" s="29"/>
    </row>
    <row r="2173" spans="2:21">
      <c r="B2173" s="17"/>
      <c r="C2173" s="17"/>
      <c r="D2173" s="49"/>
      <c r="E2173" s="29"/>
      <c r="F2173" s="29"/>
      <c r="G2173" s="29"/>
      <c r="L2173" s="29"/>
      <c r="M2173" s="29"/>
      <c r="N2173" s="29"/>
      <c r="O2173" s="29"/>
      <c r="P2173" s="29"/>
      <c r="Q2173" s="29"/>
      <c r="R2173" s="29"/>
      <c r="S2173" s="29"/>
      <c r="T2173" s="29"/>
      <c r="U2173" s="29"/>
    </row>
    <row r="2174" spans="2:21">
      <c r="B2174" s="17"/>
      <c r="C2174" s="17"/>
      <c r="D2174" s="49"/>
      <c r="E2174" s="29"/>
      <c r="F2174" s="29"/>
      <c r="G2174" s="29"/>
      <c r="L2174" s="29"/>
      <c r="M2174" s="29"/>
      <c r="N2174" s="29"/>
      <c r="O2174" s="29"/>
      <c r="P2174" s="29"/>
      <c r="Q2174" s="29"/>
      <c r="R2174" s="29"/>
      <c r="S2174" s="29"/>
      <c r="T2174" s="29"/>
      <c r="U2174" s="29"/>
    </row>
    <row r="2175" spans="2:21">
      <c r="B2175" s="17"/>
      <c r="C2175" s="17"/>
      <c r="D2175" s="49"/>
      <c r="E2175" s="29"/>
      <c r="F2175" s="29"/>
      <c r="G2175" s="29"/>
      <c r="L2175" s="29"/>
      <c r="M2175" s="29"/>
      <c r="N2175" s="29"/>
      <c r="O2175" s="29"/>
      <c r="P2175" s="29"/>
      <c r="Q2175" s="29"/>
      <c r="R2175" s="29"/>
      <c r="S2175" s="29"/>
      <c r="T2175" s="29"/>
      <c r="U2175" s="29"/>
    </row>
    <row r="2176" spans="2:21">
      <c r="B2176" s="17"/>
      <c r="C2176" s="17"/>
      <c r="D2176" s="49"/>
      <c r="E2176" s="29"/>
      <c r="F2176" s="29"/>
      <c r="G2176" s="29"/>
      <c r="L2176" s="29"/>
      <c r="M2176" s="29"/>
      <c r="N2176" s="29"/>
      <c r="O2176" s="29"/>
      <c r="P2176" s="29"/>
      <c r="Q2176" s="29"/>
      <c r="R2176" s="29"/>
      <c r="S2176" s="29"/>
      <c r="T2176" s="29"/>
      <c r="U2176" s="29"/>
    </row>
    <row r="2177" spans="2:21">
      <c r="B2177" s="17"/>
      <c r="C2177" s="17"/>
      <c r="D2177" s="49"/>
      <c r="E2177" s="29"/>
      <c r="F2177" s="29"/>
      <c r="G2177" s="29"/>
      <c r="L2177" s="29"/>
      <c r="M2177" s="29"/>
      <c r="N2177" s="29"/>
      <c r="O2177" s="29"/>
      <c r="P2177" s="29"/>
      <c r="Q2177" s="29"/>
      <c r="R2177" s="29"/>
      <c r="S2177" s="29"/>
      <c r="T2177" s="29"/>
      <c r="U2177" s="29"/>
    </row>
    <row r="2178" spans="2:21">
      <c r="B2178" s="17"/>
      <c r="C2178" s="17"/>
      <c r="D2178" s="49"/>
      <c r="E2178" s="29"/>
      <c r="F2178" s="29"/>
      <c r="G2178" s="29"/>
      <c r="L2178" s="29"/>
      <c r="M2178" s="29"/>
      <c r="N2178" s="29"/>
      <c r="O2178" s="29"/>
      <c r="P2178" s="29"/>
      <c r="Q2178" s="29"/>
      <c r="R2178" s="29"/>
      <c r="S2178" s="29"/>
      <c r="T2178" s="29"/>
      <c r="U2178" s="29"/>
    </row>
    <row r="2179" spans="2:21">
      <c r="B2179" s="17"/>
      <c r="C2179" s="17"/>
      <c r="D2179" s="49"/>
      <c r="E2179" s="29"/>
      <c r="F2179" s="29"/>
      <c r="G2179" s="29"/>
      <c r="L2179" s="29"/>
      <c r="M2179" s="29"/>
      <c r="N2179" s="29"/>
      <c r="O2179" s="29"/>
      <c r="P2179" s="29"/>
      <c r="Q2179" s="29"/>
      <c r="R2179" s="29"/>
      <c r="S2179" s="29"/>
      <c r="T2179" s="29"/>
      <c r="U2179" s="29"/>
    </row>
    <row r="2180" spans="2:21">
      <c r="B2180" s="17"/>
      <c r="C2180" s="17"/>
      <c r="D2180" s="49"/>
      <c r="E2180" s="29"/>
      <c r="F2180" s="29"/>
      <c r="G2180" s="29"/>
      <c r="L2180" s="29"/>
      <c r="M2180" s="29"/>
      <c r="N2180" s="29"/>
      <c r="O2180" s="29"/>
      <c r="P2180" s="29"/>
      <c r="Q2180" s="29"/>
      <c r="R2180" s="29"/>
      <c r="S2180" s="29"/>
      <c r="T2180" s="29"/>
      <c r="U2180" s="29"/>
    </row>
    <row r="2181" spans="2:21">
      <c r="B2181" s="17"/>
      <c r="C2181" s="17"/>
      <c r="D2181" s="49"/>
      <c r="E2181" s="29"/>
      <c r="F2181" s="29"/>
      <c r="G2181" s="29"/>
      <c r="L2181" s="29"/>
      <c r="M2181" s="29"/>
      <c r="N2181" s="29"/>
      <c r="O2181" s="29"/>
      <c r="P2181" s="29"/>
      <c r="Q2181" s="29"/>
      <c r="R2181" s="29"/>
      <c r="S2181" s="29"/>
      <c r="T2181" s="29"/>
      <c r="U2181" s="29"/>
    </row>
    <row r="2182" spans="2:21">
      <c r="B2182" s="17"/>
      <c r="C2182" s="17"/>
      <c r="D2182" s="49"/>
      <c r="E2182" s="29"/>
      <c r="F2182" s="29"/>
      <c r="G2182" s="29"/>
      <c r="L2182" s="29"/>
      <c r="M2182" s="29"/>
      <c r="N2182" s="29"/>
      <c r="O2182" s="29"/>
      <c r="P2182" s="29"/>
      <c r="Q2182" s="29"/>
      <c r="R2182" s="29"/>
      <c r="S2182" s="29"/>
      <c r="T2182" s="29"/>
      <c r="U2182" s="29"/>
    </row>
    <row r="2183" spans="2:21">
      <c r="B2183" s="17"/>
      <c r="C2183" s="17"/>
      <c r="D2183" s="49"/>
      <c r="E2183" s="29"/>
      <c r="F2183" s="29"/>
      <c r="G2183" s="29"/>
      <c r="L2183" s="29"/>
      <c r="M2183" s="29"/>
      <c r="N2183" s="29"/>
      <c r="O2183" s="29"/>
      <c r="P2183" s="29"/>
      <c r="Q2183" s="29"/>
      <c r="R2183" s="29"/>
      <c r="S2183" s="29"/>
      <c r="T2183" s="29"/>
      <c r="U2183" s="29"/>
    </row>
    <row r="2184" spans="2:21">
      <c r="B2184" s="17"/>
      <c r="C2184" s="17"/>
      <c r="D2184" s="49"/>
      <c r="E2184" s="29"/>
      <c r="F2184" s="29"/>
      <c r="G2184" s="29"/>
      <c r="L2184" s="29"/>
      <c r="M2184" s="29"/>
      <c r="N2184" s="29"/>
      <c r="O2184" s="29"/>
      <c r="P2184" s="29"/>
      <c r="Q2184" s="29"/>
      <c r="R2184" s="29"/>
      <c r="S2184" s="29"/>
      <c r="T2184" s="29"/>
      <c r="U2184" s="29"/>
    </row>
    <row r="2185" spans="2:21">
      <c r="B2185" s="17"/>
      <c r="C2185" s="17"/>
      <c r="D2185" s="49"/>
      <c r="E2185" s="29"/>
      <c r="F2185" s="29"/>
      <c r="G2185" s="29"/>
      <c r="L2185" s="29"/>
      <c r="M2185" s="29"/>
      <c r="N2185" s="29"/>
      <c r="O2185" s="29"/>
      <c r="P2185" s="29"/>
      <c r="Q2185" s="29"/>
      <c r="R2185" s="29"/>
      <c r="S2185" s="29"/>
      <c r="T2185" s="29"/>
      <c r="U2185" s="29"/>
    </row>
    <row r="2186" spans="2:21">
      <c r="B2186" s="17"/>
      <c r="C2186" s="17"/>
      <c r="D2186" s="49"/>
      <c r="E2186" s="29"/>
      <c r="F2186" s="29"/>
      <c r="G2186" s="29"/>
      <c r="L2186" s="29"/>
      <c r="M2186" s="29"/>
      <c r="N2186" s="29"/>
      <c r="O2186" s="29"/>
      <c r="P2186" s="29"/>
      <c r="Q2186" s="29"/>
      <c r="R2186" s="29"/>
      <c r="S2186" s="29"/>
      <c r="T2186" s="29"/>
      <c r="U2186" s="29"/>
    </row>
    <row r="2187" spans="2:21">
      <c r="B2187" s="17"/>
      <c r="C2187" s="17"/>
      <c r="D2187" s="49"/>
      <c r="E2187" s="29"/>
      <c r="F2187" s="29"/>
      <c r="G2187" s="29"/>
      <c r="L2187" s="29"/>
      <c r="M2187" s="29"/>
      <c r="N2187" s="29"/>
      <c r="O2187" s="29"/>
      <c r="P2187" s="29"/>
      <c r="Q2187" s="29"/>
      <c r="R2187" s="29"/>
      <c r="S2187" s="29"/>
      <c r="T2187" s="29"/>
      <c r="U2187" s="29"/>
    </row>
    <row r="2188" spans="2:21">
      <c r="B2188" s="17"/>
      <c r="C2188" s="17"/>
      <c r="D2188" s="49"/>
      <c r="E2188" s="29"/>
      <c r="F2188" s="29"/>
      <c r="G2188" s="29"/>
      <c r="L2188" s="29"/>
      <c r="M2188" s="29"/>
      <c r="N2188" s="29"/>
      <c r="O2188" s="29"/>
      <c r="P2188" s="29"/>
      <c r="Q2188" s="29"/>
      <c r="R2188" s="29"/>
      <c r="S2188" s="29"/>
      <c r="T2188" s="29"/>
      <c r="U2188" s="29"/>
    </row>
    <row r="2189" spans="2:21">
      <c r="B2189" s="17"/>
      <c r="C2189" s="17"/>
      <c r="D2189" s="49"/>
      <c r="E2189" s="29"/>
      <c r="F2189" s="29"/>
      <c r="G2189" s="29"/>
      <c r="L2189" s="29"/>
      <c r="M2189" s="29"/>
      <c r="N2189" s="29"/>
      <c r="O2189" s="29"/>
      <c r="P2189" s="29"/>
      <c r="Q2189" s="29"/>
      <c r="R2189" s="29"/>
      <c r="S2189" s="29"/>
      <c r="T2189" s="29"/>
      <c r="U2189" s="29"/>
    </row>
    <row r="2190" spans="2:21">
      <c r="B2190" s="17"/>
      <c r="C2190" s="17"/>
      <c r="D2190" s="49"/>
      <c r="E2190" s="29"/>
      <c r="F2190" s="29"/>
      <c r="G2190" s="29"/>
      <c r="L2190" s="29"/>
      <c r="M2190" s="29"/>
      <c r="N2190" s="29"/>
      <c r="O2190" s="29"/>
      <c r="P2190" s="29"/>
      <c r="Q2190" s="29"/>
      <c r="R2190" s="29"/>
      <c r="S2190" s="29"/>
      <c r="T2190" s="29"/>
      <c r="U2190" s="29"/>
    </row>
    <row r="2191" spans="2:21">
      <c r="B2191" s="17"/>
      <c r="C2191" s="17"/>
      <c r="D2191" s="49"/>
      <c r="E2191" s="29"/>
      <c r="F2191" s="29"/>
      <c r="G2191" s="29"/>
      <c r="L2191" s="29"/>
      <c r="M2191" s="29"/>
      <c r="N2191" s="29"/>
      <c r="O2191" s="29"/>
      <c r="P2191" s="29"/>
      <c r="Q2191" s="29"/>
      <c r="R2191" s="29"/>
      <c r="S2191" s="29"/>
      <c r="T2191" s="29"/>
      <c r="U2191" s="29"/>
    </row>
    <row r="2192" spans="2:21">
      <c r="B2192" s="17"/>
      <c r="C2192" s="17"/>
      <c r="D2192" s="49"/>
      <c r="E2192" s="29"/>
      <c r="F2192" s="29"/>
      <c r="G2192" s="29"/>
      <c r="L2192" s="29"/>
      <c r="M2192" s="29"/>
      <c r="N2192" s="29"/>
      <c r="O2192" s="29"/>
      <c r="P2192" s="29"/>
      <c r="Q2192" s="29"/>
      <c r="R2192" s="29"/>
      <c r="S2192" s="29"/>
      <c r="T2192" s="29"/>
      <c r="U2192" s="29"/>
    </row>
    <row r="2193" spans="2:21">
      <c r="B2193" s="17"/>
      <c r="C2193" s="17"/>
      <c r="D2193" s="49"/>
      <c r="E2193" s="29"/>
      <c r="F2193" s="29"/>
      <c r="G2193" s="29"/>
      <c r="L2193" s="29"/>
      <c r="M2193" s="29"/>
      <c r="N2193" s="29"/>
      <c r="O2193" s="29"/>
      <c r="P2193" s="29"/>
      <c r="Q2193" s="29"/>
      <c r="R2193" s="29"/>
      <c r="S2193" s="29"/>
      <c r="T2193" s="29"/>
      <c r="U2193" s="29"/>
    </row>
    <row r="2194" spans="2:21">
      <c r="B2194" s="17"/>
      <c r="C2194" s="17"/>
      <c r="D2194" s="49"/>
      <c r="E2194" s="29"/>
      <c r="F2194" s="29"/>
      <c r="G2194" s="29"/>
      <c r="L2194" s="29"/>
      <c r="M2194" s="29"/>
      <c r="N2194" s="29"/>
      <c r="O2194" s="29"/>
      <c r="P2194" s="29"/>
      <c r="Q2194" s="29"/>
      <c r="R2194" s="29"/>
      <c r="S2194" s="29"/>
      <c r="T2194" s="29"/>
      <c r="U2194" s="29"/>
    </row>
    <row r="2195" spans="2:21">
      <c r="B2195" s="17"/>
      <c r="C2195" s="17"/>
      <c r="D2195" s="49"/>
      <c r="E2195" s="29"/>
      <c r="F2195" s="29"/>
      <c r="G2195" s="29"/>
      <c r="L2195" s="29"/>
      <c r="M2195" s="29"/>
      <c r="N2195" s="29"/>
      <c r="O2195" s="29"/>
      <c r="P2195" s="29"/>
      <c r="Q2195" s="29"/>
      <c r="R2195" s="29"/>
      <c r="S2195" s="29"/>
      <c r="T2195" s="29"/>
      <c r="U2195" s="29"/>
    </row>
    <row r="2196" spans="2:21">
      <c r="B2196" s="17"/>
      <c r="C2196" s="17"/>
      <c r="D2196" s="49"/>
      <c r="E2196" s="29"/>
      <c r="F2196" s="29"/>
      <c r="G2196" s="29"/>
      <c r="L2196" s="29"/>
      <c r="M2196" s="29"/>
      <c r="N2196" s="29"/>
      <c r="O2196" s="29"/>
      <c r="P2196" s="29"/>
      <c r="Q2196" s="29"/>
      <c r="R2196" s="29"/>
      <c r="S2196" s="29"/>
      <c r="T2196" s="29"/>
      <c r="U2196" s="29"/>
    </row>
    <row r="2197" spans="2:21">
      <c r="B2197" s="17"/>
      <c r="C2197" s="17"/>
      <c r="D2197" s="49"/>
      <c r="E2197" s="29"/>
      <c r="F2197" s="29"/>
      <c r="G2197" s="29"/>
      <c r="L2197" s="29"/>
      <c r="M2197" s="29"/>
      <c r="N2197" s="29"/>
      <c r="O2197" s="29"/>
      <c r="P2197" s="29"/>
      <c r="Q2197" s="29"/>
      <c r="R2197" s="29"/>
      <c r="S2197" s="29"/>
      <c r="T2197" s="29"/>
      <c r="U2197" s="29"/>
    </row>
    <row r="2198" spans="2:21">
      <c r="B2198" s="17"/>
      <c r="C2198" s="17"/>
      <c r="D2198" s="49"/>
      <c r="E2198" s="29"/>
      <c r="F2198" s="29"/>
      <c r="G2198" s="29"/>
      <c r="L2198" s="29"/>
      <c r="M2198" s="29"/>
      <c r="N2198" s="29"/>
      <c r="O2198" s="29"/>
      <c r="P2198" s="29"/>
      <c r="Q2198" s="29"/>
      <c r="R2198" s="29"/>
      <c r="S2198" s="29"/>
      <c r="T2198" s="29"/>
      <c r="U2198" s="29"/>
    </row>
    <row r="2199" spans="2:21">
      <c r="B2199" s="17"/>
      <c r="C2199" s="17"/>
      <c r="D2199" s="49"/>
      <c r="E2199" s="29"/>
      <c r="F2199" s="29"/>
      <c r="G2199" s="29"/>
      <c r="L2199" s="29"/>
      <c r="M2199" s="29"/>
      <c r="N2199" s="29"/>
      <c r="O2199" s="29"/>
      <c r="P2199" s="29"/>
      <c r="Q2199" s="29"/>
      <c r="R2199" s="29"/>
      <c r="S2199" s="29"/>
      <c r="T2199" s="29"/>
      <c r="U2199" s="29"/>
    </row>
    <row r="2200" spans="2:21">
      <c r="B2200" s="17"/>
      <c r="C2200" s="17"/>
      <c r="D2200" s="49"/>
      <c r="E2200" s="29"/>
      <c r="F2200" s="29"/>
      <c r="G2200" s="29"/>
      <c r="L2200" s="29"/>
      <c r="M2200" s="29"/>
      <c r="N2200" s="29"/>
      <c r="O2200" s="29"/>
      <c r="P2200" s="29"/>
      <c r="Q2200" s="29"/>
      <c r="R2200" s="29"/>
      <c r="S2200" s="29"/>
      <c r="T2200" s="29"/>
      <c r="U2200" s="29"/>
    </row>
    <row r="2201" spans="2:21">
      <c r="B2201" s="17"/>
      <c r="C2201" s="17"/>
      <c r="D2201" s="49"/>
      <c r="E2201" s="29"/>
      <c r="F2201" s="29"/>
      <c r="G2201" s="29"/>
      <c r="L2201" s="29"/>
      <c r="M2201" s="29"/>
      <c r="N2201" s="29"/>
      <c r="O2201" s="29"/>
      <c r="P2201" s="29"/>
      <c r="Q2201" s="29"/>
      <c r="R2201" s="29"/>
      <c r="S2201" s="29"/>
      <c r="T2201" s="29"/>
      <c r="U2201" s="29"/>
    </row>
    <row r="2202" spans="2:21">
      <c r="B2202" s="17"/>
      <c r="C2202" s="17"/>
      <c r="D2202" s="49"/>
      <c r="E2202" s="29"/>
      <c r="F2202" s="29"/>
      <c r="G2202" s="29"/>
      <c r="L2202" s="29"/>
      <c r="M2202" s="29"/>
      <c r="N2202" s="29"/>
      <c r="O2202" s="29"/>
      <c r="P2202" s="29"/>
      <c r="Q2202" s="29"/>
      <c r="R2202" s="29"/>
      <c r="S2202" s="29"/>
      <c r="T2202" s="29"/>
      <c r="U2202" s="29"/>
    </row>
    <row r="2203" spans="2:21">
      <c r="B2203" s="17"/>
      <c r="C2203" s="17"/>
      <c r="D2203" s="49"/>
      <c r="E2203" s="29"/>
      <c r="F2203" s="29"/>
      <c r="G2203" s="29"/>
      <c r="L2203" s="29"/>
      <c r="M2203" s="29"/>
      <c r="N2203" s="29"/>
      <c r="O2203" s="29"/>
      <c r="P2203" s="29"/>
      <c r="Q2203" s="29"/>
      <c r="R2203" s="29"/>
      <c r="S2203" s="29"/>
      <c r="T2203" s="29"/>
      <c r="U2203" s="29"/>
    </row>
    <row r="2204" spans="2:21">
      <c r="B2204" s="17"/>
      <c r="C2204" s="17"/>
      <c r="D2204" s="49"/>
      <c r="E2204" s="29"/>
      <c r="F2204" s="29"/>
      <c r="G2204" s="29"/>
      <c r="L2204" s="29"/>
      <c r="M2204" s="29"/>
      <c r="N2204" s="29"/>
      <c r="O2204" s="29"/>
      <c r="P2204" s="29"/>
      <c r="Q2204" s="29"/>
      <c r="R2204" s="29"/>
      <c r="S2204" s="29"/>
      <c r="T2204" s="29"/>
      <c r="U2204" s="29"/>
    </row>
    <row r="2205" spans="2:21">
      <c r="B2205" s="17"/>
      <c r="C2205" s="17"/>
      <c r="D2205" s="49"/>
      <c r="E2205" s="29"/>
      <c r="F2205" s="29"/>
      <c r="G2205" s="29"/>
      <c r="L2205" s="29"/>
      <c r="M2205" s="29"/>
      <c r="N2205" s="29"/>
      <c r="O2205" s="29"/>
      <c r="P2205" s="29"/>
      <c r="Q2205" s="29"/>
      <c r="R2205" s="29"/>
      <c r="S2205" s="29"/>
      <c r="T2205" s="29"/>
      <c r="U2205" s="29"/>
    </row>
    <row r="2206" spans="2:21">
      <c r="B2206" s="17"/>
      <c r="C2206" s="17"/>
      <c r="D2206" s="49"/>
      <c r="E2206" s="29"/>
      <c r="F2206" s="29"/>
      <c r="G2206" s="29"/>
      <c r="L2206" s="29"/>
      <c r="M2206" s="29"/>
      <c r="N2206" s="29"/>
      <c r="O2206" s="29"/>
      <c r="P2206" s="29"/>
      <c r="Q2206" s="29"/>
      <c r="R2206" s="29"/>
      <c r="S2206" s="29"/>
      <c r="T2206" s="29"/>
      <c r="U2206" s="29"/>
    </row>
    <row r="2207" spans="2:21">
      <c r="B2207" s="17"/>
      <c r="C2207" s="17"/>
      <c r="D2207" s="49"/>
      <c r="E2207" s="29"/>
      <c r="F2207" s="29"/>
      <c r="G2207" s="29"/>
      <c r="L2207" s="29"/>
      <c r="M2207" s="29"/>
      <c r="N2207" s="29"/>
      <c r="O2207" s="29"/>
      <c r="P2207" s="29"/>
      <c r="Q2207" s="29"/>
      <c r="R2207" s="29"/>
      <c r="S2207" s="29"/>
      <c r="T2207" s="29"/>
      <c r="U2207" s="29"/>
    </row>
    <row r="2208" spans="2:21">
      <c r="B2208" s="17"/>
      <c r="C2208" s="17"/>
      <c r="D2208" s="49"/>
      <c r="E2208" s="29"/>
      <c r="F2208" s="29"/>
      <c r="G2208" s="29"/>
      <c r="L2208" s="29"/>
      <c r="M2208" s="29"/>
      <c r="N2208" s="29"/>
      <c r="O2208" s="29"/>
      <c r="P2208" s="29"/>
      <c r="Q2208" s="29"/>
      <c r="R2208" s="29"/>
      <c r="S2208" s="29"/>
      <c r="T2208" s="29"/>
      <c r="U2208" s="29"/>
    </row>
    <row r="2209" spans="2:21">
      <c r="B2209" s="17"/>
      <c r="C2209" s="17"/>
      <c r="D2209" s="49"/>
      <c r="E2209" s="29"/>
      <c r="F2209" s="29"/>
      <c r="G2209" s="29"/>
      <c r="L2209" s="29"/>
      <c r="M2209" s="29"/>
      <c r="N2209" s="29"/>
      <c r="O2209" s="29"/>
      <c r="P2209" s="29"/>
      <c r="Q2209" s="29"/>
      <c r="R2209" s="29"/>
      <c r="S2209" s="29"/>
      <c r="T2209" s="29"/>
      <c r="U2209" s="29"/>
    </row>
    <row r="2210" spans="2:21">
      <c r="B2210" s="17"/>
      <c r="C2210" s="17"/>
      <c r="D2210" s="49"/>
      <c r="E2210" s="29"/>
      <c r="F2210" s="29"/>
      <c r="G2210" s="29"/>
      <c r="L2210" s="29"/>
      <c r="M2210" s="29"/>
      <c r="N2210" s="29"/>
      <c r="O2210" s="29"/>
      <c r="P2210" s="29"/>
      <c r="Q2210" s="29"/>
      <c r="R2210" s="29"/>
      <c r="S2210" s="29"/>
      <c r="T2210" s="29"/>
      <c r="U2210" s="29"/>
    </row>
    <row r="2211" spans="2:21">
      <c r="B2211" s="17"/>
      <c r="C2211" s="17"/>
      <c r="D2211" s="49"/>
      <c r="E2211" s="29"/>
      <c r="F2211" s="29"/>
      <c r="G2211" s="29"/>
      <c r="L2211" s="29"/>
      <c r="M2211" s="29"/>
      <c r="N2211" s="29"/>
      <c r="O2211" s="29"/>
      <c r="P2211" s="29"/>
      <c r="Q2211" s="29"/>
      <c r="R2211" s="29"/>
      <c r="S2211" s="29"/>
      <c r="T2211" s="29"/>
      <c r="U2211" s="29"/>
    </row>
    <row r="2212" spans="2:21">
      <c r="B2212" s="17"/>
      <c r="C2212" s="17"/>
      <c r="D2212" s="49"/>
      <c r="E2212" s="29"/>
      <c r="F2212" s="29"/>
      <c r="G2212" s="29"/>
      <c r="L2212" s="29"/>
      <c r="M2212" s="29"/>
      <c r="N2212" s="29"/>
      <c r="O2212" s="29"/>
      <c r="P2212" s="29"/>
      <c r="Q2212" s="29"/>
      <c r="R2212" s="29"/>
      <c r="S2212" s="29"/>
      <c r="T2212" s="29"/>
      <c r="U2212" s="29"/>
    </row>
    <row r="2213" spans="2:21">
      <c r="B2213" s="17"/>
      <c r="C2213" s="17"/>
      <c r="D2213" s="49"/>
      <c r="E2213" s="29"/>
      <c r="F2213" s="29"/>
      <c r="G2213" s="29"/>
      <c r="L2213" s="29"/>
      <c r="M2213" s="29"/>
      <c r="N2213" s="29"/>
      <c r="O2213" s="29"/>
      <c r="P2213" s="29"/>
      <c r="Q2213" s="29"/>
      <c r="R2213" s="29"/>
      <c r="S2213" s="29"/>
      <c r="T2213" s="29"/>
      <c r="U2213" s="29"/>
    </row>
    <row r="2214" spans="2:21">
      <c r="B2214" s="17"/>
      <c r="C2214" s="17"/>
      <c r="D2214" s="49"/>
      <c r="E2214" s="29"/>
      <c r="F2214" s="29"/>
      <c r="G2214" s="29"/>
      <c r="L2214" s="29"/>
      <c r="M2214" s="29"/>
      <c r="N2214" s="29"/>
      <c r="O2214" s="29"/>
      <c r="P2214" s="29"/>
      <c r="Q2214" s="29"/>
      <c r="R2214" s="29"/>
      <c r="S2214" s="29"/>
      <c r="T2214" s="29"/>
      <c r="U2214" s="29"/>
    </row>
    <row r="2215" spans="2:21">
      <c r="B2215" s="17"/>
      <c r="C2215" s="17"/>
      <c r="D2215" s="49"/>
      <c r="E2215" s="29"/>
      <c r="F2215" s="29"/>
      <c r="G2215" s="29"/>
      <c r="L2215" s="29"/>
      <c r="M2215" s="29"/>
      <c r="N2215" s="29"/>
      <c r="O2215" s="29"/>
      <c r="P2215" s="29"/>
      <c r="Q2215" s="29"/>
      <c r="R2215" s="29"/>
      <c r="S2215" s="29"/>
      <c r="T2215" s="29"/>
      <c r="U2215" s="29"/>
    </row>
    <row r="2216" spans="2:21">
      <c r="B2216" s="17"/>
      <c r="C2216" s="17"/>
      <c r="D2216" s="49"/>
      <c r="E2216" s="29"/>
      <c r="F2216" s="29"/>
      <c r="G2216" s="29"/>
      <c r="L2216" s="29"/>
      <c r="M2216" s="29"/>
      <c r="N2216" s="29"/>
      <c r="O2216" s="29"/>
      <c r="P2216" s="29"/>
      <c r="Q2216" s="29"/>
      <c r="R2216" s="29"/>
      <c r="S2216" s="29"/>
      <c r="T2216" s="29"/>
      <c r="U2216" s="29"/>
    </row>
    <row r="2217" spans="2:21">
      <c r="B2217" s="17"/>
      <c r="C2217" s="17"/>
      <c r="D2217" s="49"/>
      <c r="E2217" s="29"/>
      <c r="F2217" s="29"/>
      <c r="G2217" s="29"/>
      <c r="L2217" s="29"/>
      <c r="M2217" s="29"/>
      <c r="N2217" s="29"/>
      <c r="O2217" s="29"/>
      <c r="P2217" s="29"/>
      <c r="Q2217" s="29"/>
      <c r="R2217" s="29"/>
      <c r="S2217" s="29"/>
      <c r="T2217" s="29"/>
      <c r="U2217" s="29"/>
    </row>
    <row r="2218" spans="2:21">
      <c r="B2218" s="17"/>
      <c r="C2218" s="17"/>
      <c r="D2218" s="49"/>
      <c r="E2218" s="29"/>
      <c r="F2218" s="29"/>
      <c r="G2218" s="29"/>
      <c r="L2218" s="29"/>
      <c r="M2218" s="29"/>
      <c r="N2218" s="29"/>
      <c r="O2218" s="29"/>
      <c r="P2218" s="29"/>
      <c r="Q2218" s="29"/>
      <c r="R2218" s="29"/>
      <c r="S2218" s="29"/>
      <c r="T2218" s="29"/>
      <c r="U2218" s="29"/>
    </row>
    <row r="2219" spans="2:21">
      <c r="B2219" s="17"/>
      <c r="C2219" s="17"/>
      <c r="D2219" s="49"/>
      <c r="E2219" s="29"/>
      <c r="F2219" s="29"/>
      <c r="G2219" s="29"/>
      <c r="L2219" s="29"/>
      <c r="M2219" s="29"/>
      <c r="N2219" s="29"/>
      <c r="O2219" s="29"/>
      <c r="P2219" s="29"/>
      <c r="Q2219" s="29"/>
      <c r="R2219" s="29"/>
      <c r="S2219" s="29"/>
      <c r="T2219" s="29"/>
      <c r="U2219" s="29"/>
    </row>
    <row r="2220" spans="2:21">
      <c r="B2220" s="17"/>
      <c r="C2220" s="17"/>
      <c r="D2220" s="49"/>
      <c r="E2220" s="29"/>
      <c r="F2220" s="29"/>
      <c r="G2220" s="29"/>
      <c r="L2220" s="29"/>
      <c r="M2220" s="29"/>
      <c r="N2220" s="29"/>
      <c r="O2220" s="29"/>
      <c r="P2220" s="29"/>
      <c r="Q2220" s="29"/>
      <c r="R2220" s="29"/>
      <c r="S2220" s="29"/>
      <c r="T2220" s="29"/>
      <c r="U2220" s="29"/>
    </row>
    <row r="2221" spans="2:21">
      <c r="B2221" s="17"/>
      <c r="C2221" s="17"/>
      <c r="D2221" s="49"/>
      <c r="E2221" s="29"/>
      <c r="F2221" s="29"/>
      <c r="G2221" s="29"/>
      <c r="L2221" s="29"/>
      <c r="M2221" s="29"/>
      <c r="N2221" s="29"/>
      <c r="O2221" s="29"/>
      <c r="P2221" s="29"/>
      <c r="Q2221" s="29"/>
      <c r="R2221" s="29"/>
      <c r="S2221" s="29"/>
      <c r="T2221" s="29"/>
      <c r="U2221" s="29"/>
    </row>
    <row r="2222" spans="2:21">
      <c r="B2222" s="17"/>
      <c r="C2222" s="17"/>
      <c r="D2222" s="49"/>
      <c r="E2222" s="29"/>
      <c r="F2222" s="29"/>
      <c r="G2222" s="29"/>
      <c r="L2222" s="29"/>
      <c r="M2222" s="29"/>
      <c r="N2222" s="29"/>
      <c r="O2222" s="29"/>
      <c r="P2222" s="29"/>
      <c r="Q2222" s="29"/>
      <c r="R2222" s="29"/>
      <c r="S2222" s="29"/>
      <c r="T2222" s="29"/>
      <c r="U2222" s="29"/>
    </row>
    <row r="2223" spans="2:21">
      <c r="B2223" s="17"/>
      <c r="C2223" s="17"/>
      <c r="D2223" s="49"/>
      <c r="E2223" s="29"/>
      <c r="F2223" s="29"/>
      <c r="G2223" s="29"/>
      <c r="L2223" s="29"/>
      <c r="M2223" s="29"/>
      <c r="N2223" s="29"/>
      <c r="O2223" s="29"/>
      <c r="P2223" s="29"/>
      <c r="Q2223" s="29"/>
      <c r="R2223" s="29"/>
      <c r="S2223" s="29"/>
      <c r="T2223" s="29"/>
      <c r="U2223" s="29"/>
    </row>
    <row r="2224" spans="2:21">
      <c r="B2224" s="17"/>
      <c r="C2224" s="17"/>
      <c r="D2224" s="49"/>
      <c r="E2224" s="29"/>
      <c r="F2224" s="29"/>
      <c r="G2224" s="29"/>
      <c r="L2224" s="29"/>
      <c r="M2224" s="29"/>
      <c r="N2224" s="29"/>
      <c r="O2224" s="29"/>
      <c r="P2224" s="29"/>
      <c r="Q2224" s="29"/>
      <c r="R2224" s="29"/>
      <c r="S2224" s="29"/>
      <c r="T2224" s="29"/>
      <c r="U2224" s="29"/>
    </row>
    <row r="2225" spans="2:21">
      <c r="B2225" s="17"/>
      <c r="C2225" s="17"/>
      <c r="D2225" s="49"/>
      <c r="E2225" s="29"/>
      <c r="F2225" s="29"/>
      <c r="G2225" s="29"/>
      <c r="L2225" s="29"/>
      <c r="M2225" s="29"/>
      <c r="N2225" s="29"/>
      <c r="O2225" s="29"/>
      <c r="P2225" s="29"/>
      <c r="Q2225" s="29"/>
      <c r="R2225" s="29"/>
      <c r="S2225" s="29"/>
      <c r="T2225" s="29"/>
      <c r="U2225" s="29"/>
    </row>
    <row r="2226" spans="2:21">
      <c r="B2226" s="17"/>
      <c r="C2226" s="17"/>
      <c r="D2226" s="49"/>
      <c r="E2226" s="29"/>
      <c r="F2226" s="29"/>
      <c r="G2226" s="29"/>
      <c r="L2226" s="29"/>
      <c r="M2226" s="29"/>
      <c r="N2226" s="29"/>
      <c r="O2226" s="29"/>
      <c r="P2226" s="29"/>
      <c r="Q2226" s="29"/>
      <c r="R2226" s="29"/>
      <c r="S2226" s="29"/>
      <c r="T2226" s="29"/>
      <c r="U2226" s="29"/>
    </row>
    <row r="2227" spans="2:21">
      <c r="B2227" s="17"/>
      <c r="C2227" s="17"/>
      <c r="D2227" s="49"/>
      <c r="E2227" s="29"/>
      <c r="F2227" s="29"/>
      <c r="G2227" s="29"/>
      <c r="L2227" s="29"/>
      <c r="M2227" s="29"/>
      <c r="N2227" s="29"/>
      <c r="O2227" s="29"/>
      <c r="P2227" s="29"/>
      <c r="Q2227" s="29"/>
      <c r="R2227" s="29"/>
      <c r="S2227" s="29"/>
      <c r="T2227" s="29"/>
      <c r="U2227" s="29"/>
    </row>
    <row r="2228" spans="2:21">
      <c r="B2228" s="17"/>
      <c r="C2228" s="17"/>
      <c r="D2228" s="49"/>
      <c r="E2228" s="29"/>
      <c r="F2228" s="29"/>
      <c r="G2228" s="29"/>
      <c r="L2228" s="29"/>
      <c r="M2228" s="29"/>
      <c r="N2228" s="29"/>
      <c r="O2228" s="29"/>
      <c r="P2228" s="29"/>
      <c r="Q2228" s="29"/>
      <c r="R2228" s="29"/>
      <c r="S2228" s="29"/>
      <c r="T2228" s="29"/>
      <c r="U2228" s="29"/>
    </row>
    <row r="2229" spans="2:21">
      <c r="B2229" s="17"/>
      <c r="C2229" s="17"/>
      <c r="D2229" s="49"/>
      <c r="E2229" s="29"/>
      <c r="F2229" s="29"/>
      <c r="G2229" s="29"/>
      <c r="L2229" s="29"/>
      <c r="M2229" s="29"/>
      <c r="N2229" s="29"/>
      <c r="O2229" s="29"/>
      <c r="P2229" s="29"/>
      <c r="Q2229" s="29"/>
      <c r="R2229" s="29"/>
      <c r="S2229" s="29"/>
      <c r="T2229" s="29"/>
      <c r="U2229" s="29"/>
    </row>
    <row r="2230" spans="2:21">
      <c r="B2230" s="17"/>
      <c r="C2230" s="17"/>
      <c r="D2230" s="49"/>
      <c r="E2230" s="29"/>
      <c r="F2230" s="29"/>
      <c r="G2230" s="29"/>
      <c r="L2230" s="29"/>
      <c r="M2230" s="29"/>
      <c r="N2230" s="29"/>
      <c r="O2230" s="29"/>
      <c r="P2230" s="29"/>
      <c r="Q2230" s="29"/>
      <c r="R2230" s="29"/>
      <c r="S2230" s="29"/>
      <c r="T2230" s="29"/>
      <c r="U2230" s="29"/>
    </row>
    <row r="2231" spans="2:21">
      <c r="B2231" s="17"/>
      <c r="C2231" s="17"/>
      <c r="D2231" s="49"/>
      <c r="E2231" s="29"/>
      <c r="F2231" s="29"/>
      <c r="G2231" s="29"/>
      <c r="L2231" s="29"/>
      <c r="M2231" s="29"/>
      <c r="N2231" s="29"/>
      <c r="O2231" s="29"/>
      <c r="P2231" s="29"/>
      <c r="Q2231" s="29"/>
      <c r="R2231" s="29"/>
      <c r="S2231" s="29"/>
      <c r="T2231" s="29"/>
      <c r="U2231" s="29"/>
    </row>
    <row r="2232" spans="2:21">
      <c r="B2232" s="17"/>
      <c r="C2232" s="17"/>
      <c r="D2232" s="49"/>
      <c r="E2232" s="29"/>
      <c r="F2232" s="29"/>
      <c r="G2232" s="29"/>
      <c r="L2232" s="29"/>
      <c r="M2232" s="29"/>
      <c r="N2232" s="29"/>
      <c r="O2232" s="29"/>
      <c r="P2232" s="29"/>
      <c r="Q2232" s="29"/>
      <c r="R2232" s="29"/>
      <c r="S2232" s="29"/>
      <c r="T2232" s="29"/>
      <c r="U2232" s="29"/>
    </row>
    <row r="2233" spans="2:21">
      <c r="B2233" s="17"/>
      <c r="C2233" s="17"/>
      <c r="D2233" s="49"/>
      <c r="E2233" s="29"/>
      <c r="F2233" s="29"/>
      <c r="G2233" s="29"/>
      <c r="L2233" s="29"/>
      <c r="M2233" s="29"/>
      <c r="N2233" s="29"/>
      <c r="O2233" s="29"/>
      <c r="P2233" s="29"/>
      <c r="Q2233" s="29"/>
      <c r="R2233" s="29"/>
      <c r="S2233" s="29"/>
      <c r="T2233" s="29"/>
      <c r="U2233" s="29"/>
    </row>
    <row r="2234" spans="2:21">
      <c r="B2234" s="17"/>
      <c r="C2234" s="17"/>
      <c r="D2234" s="49"/>
      <c r="E2234" s="29"/>
      <c r="F2234" s="29"/>
      <c r="G2234" s="29"/>
      <c r="L2234" s="29"/>
      <c r="M2234" s="29"/>
      <c r="N2234" s="29"/>
      <c r="O2234" s="29"/>
      <c r="P2234" s="29"/>
      <c r="Q2234" s="29"/>
      <c r="R2234" s="29"/>
      <c r="S2234" s="29"/>
      <c r="T2234" s="29"/>
      <c r="U2234" s="29"/>
    </row>
    <row r="2235" spans="2:21">
      <c r="B2235" s="17"/>
      <c r="C2235" s="17"/>
      <c r="D2235" s="49"/>
      <c r="E2235" s="29"/>
      <c r="F2235" s="29"/>
      <c r="G2235" s="29"/>
      <c r="L2235" s="29"/>
      <c r="M2235" s="29"/>
      <c r="N2235" s="29"/>
      <c r="O2235" s="29"/>
      <c r="P2235" s="29"/>
      <c r="Q2235" s="29"/>
      <c r="R2235" s="29"/>
      <c r="S2235" s="29"/>
      <c r="T2235" s="29"/>
      <c r="U2235" s="29"/>
    </row>
    <row r="2236" spans="2:21">
      <c r="B2236" s="17"/>
      <c r="C2236" s="17"/>
      <c r="D2236" s="49"/>
      <c r="E2236" s="29"/>
      <c r="F2236" s="29"/>
      <c r="G2236" s="29"/>
      <c r="L2236" s="29"/>
      <c r="M2236" s="29"/>
      <c r="N2236" s="29"/>
      <c r="O2236" s="29"/>
      <c r="P2236" s="29"/>
      <c r="Q2236" s="29"/>
      <c r="R2236" s="29"/>
      <c r="S2236" s="29"/>
      <c r="T2236" s="29"/>
      <c r="U2236" s="29"/>
    </row>
    <row r="2237" spans="2:21">
      <c r="B2237" s="17"/>
      <c r="C2237" s="17"/>
      <c r="D2237" s="49"/>
      <c r="E2237" s="29"/>
      <c r="F2237" s="29"/>
      <c r="G2237" s="29"/>
      <c r="L2237" s="29"/>
      <c r="M2237" s="29"/>
      <c r="N2237" s="29"/>
      <c r="O2237" s="29"/>
      <c r="P2237" s="29"/>
      <c r="Q2237" s="29"/>
      <c r="R2237" s="29"/>
      <c r="S2237" s="29"/>
      <c r="T2237" s="29"/>
      <c r="U2237" s="29"/>
    </row>
    <row r="2238" spans="2:21">
      <c r="B2238" s="17"/>
      <c r="C2238" s="17"/>
      <c r="D2238" s="49"/>
      <c r="E2238" s="29"/>
      <c r="F2238" s="29"/>
      <c r="G2238" s="29"/>
      <c r="L2238" s="29"/>
      <c r="M2238" s="29"/>
      <c r="N2238" s="29"/>
      <c r="O2238" s="29"/>
      <c r="P2238" s="29"/>
      <c r="Q2238" s="29"/>
      <c r="R2238" s="29"/>
      <c r="S2238" s="29"/>
      <c r="T2238" s="29"/>
      <c r="U2238" s="29"/>
    </row>
    <row r="2239" spans="2:21">
      <c r="B2239" s="17"/>
      <c r="C2239" s="17"/>
      <c r="D2239" s="49"/>
      <c r="E2239" s="29"/>
      <c r="F2239" s="29"/>
      <c r="G2239" s="29"/>
      <c r="L2239" s="29"/>
      <c r="M2239" s="29"/>
      <c r="N2239" s="29"/>
      <c r="O2239" s="29"/>
      <c r="P2239" s="29"/>
      <c r="Q2239" s="29"/>
      <c r="R2239" s="29"/>
      <c r="S2239" s="29"/>
      <c r="T2239" s="29"/>
      <c r="U2239" s="29"/>
    </row>
    <row r="2240" spans="2:21">
      <c r="B2240" s="17"/>
      <c r="C2240" s="17"/>
      <c r="D2240" s="49"/>
      <c r="E2240" s="29"/>
      <c r="F2240" s="29"/>
      <c r="G2240" s="29"/>
      <c r="L2240" s="29"/>
      <c r="M2240" s="29"/>
      <c r="N2240" s="29"/>
      <c r="O2240" s="29"/>
      <c r="P2240" s="29"/>
      <c r="Q2240" s="29"/>
      <c r="R2240" s="29"/>
      <c r="S2240" s="29"/>
      <c r="T2240" s="29"/>
      <c r="U2240" s="29"/>
    </row>
    <row r="2241" spans="2:21">
      <c r="B2241" s="17"/>
      <c r="C2241" s="17"/>
      <c r="D2241" s="49"/>
      <c r="E2241" s="29"/>
      <c r="F2241" s="29"/>
      <c r="G2241" s="29"/>
      <c r="L2241" s="29"/>
      <c r="M2241" s="29"/>
      <c r="N2241" s="29"/>
      <c r="O2241" s="29"/>
      <c r="P2241" s="29"/>
      <c r="Q2241" s="29"/>
      <c r="R2241" s="29"/>
      <c r="S2241" s="29"/>
      <c r="T2241" s="29"/>
      <c r="U2241" s="29"/>
    </row>
    <row r="2242" spans="2:21">
      <c r="B2242" s="17"/>
      <c r="C2242" s="17"/>
      <c r="D2242" s="49"/>
      <c r="E2242" s="29"/>
      <c r="F2242" s="29"/>
      <c r="G2242" s="29"/>
      <c r="L2242" s="29"/>
      <c r="M2242" s="29"/>
      <c r="N2242" s="29"/>
      <c r="O2242" s="29"/>
      <c r="P2242" s="29"/>
      <c r="Q2242" s="29"/>
      <c r="R2242" s="29"/>
      <c r="S2242" s="29"/>
      <c r="T2242" s="29"/>
      <c r="U2242" s="29"/>
    </row>
    <row r="2243" spans="2:21">
      <c r="B2243" s="17"/>
      <c r="C2243" s="17"/>
      <c r="D2243" s="49"/>
      <c r="E2243" s="29"/>
      <c r="F2243" s="29"/>
      <c r="G2243" s="29"/>
      <c r="L2243" s="29"/>
      <c r="M2243" s="29"/>
      <c r="N2243" s="29"/>
      <c r="O2243" s="29"/>
      <c r="P2243" s="29"/>
      <c r="Q2243" s="29"/>
      <c r="R2243" s="29"/>
      <c r="S2243" s="29"/>
      <c r="T2243" s="29"/>
      <c r="U2243" s="29"/>
    </row>
    <row r="2244" spans="2:21">
      <c r="B2244" s="17"/>
      <c r="C2244" s="17"/>
      <c r="D2244" s="49"/>
      <c r="E2244" s="29"/>
      <c r="F2244" s="29"/>
      <c r="G2244" s="29"/>
      <c r="L2244" s="29"/>
      <c r="M2244" s="29"/>
      <c r="N2244" s="29"/>
      <c r="O2244" s="29"/>
      <c r="P2244" s="29"/>
      <c r="Q2244" s="29"/>
      <c r="R2244" s="29"/>
      <c r="S2244" s="29"/>
      <c r="T2244" s="29"/>
      <c r="U2244" s="29"/>
    </row>
    <row r="2245" spans="2:21">
      <c r="B2245" s="17"/>
      <c r="C2245" s="17"/>
      <c r="D2245" s="49"/>
      <c r="E2245" s="29"/>
      <c r="F2245" s="29"/>
      <c r="G2245" s="29"/>
      <c r="L2245" s="29"/>
      <c r="M2245" s="29"/>
      <c r="N2245" s="29"/>
      <c r="O2245" s="29"/>
      <c r="P2245" s="29"/>
      <c r="Q2245" s="29"/>
      <c r="R2245" s="29"/>
      <c r="S2245" s="29"/>
      <c r="T2245" s="29"/>
      <c r="U2245" s="29"/>
    </row>
    <row r="2246" spans="2:21">
      <c r="B2246" s="17"/>
      <c r="C2246" s="17"/>
      <c r="D2246" s="49"/>
      <c r="E2246" s="29"/>
      <c r="F2246" s="29"/>
      <c r="G2246" s="29"/>
      <c r="L2246" s="29"/>
      <c r="M2246" s="29"/>
      <c r="N2246" s="29"/>
      <c r="O2246" s="29"/>
      <c r="P2246" s="29"/>
      <c r="Q2246" s="29"/>
      <c r="R2246" s="29"/>
      <c r="S2246" s="29"/>
      <c r="T2246" s="29"/>
      <c r="U2246" s="29"/>
    </row>
    <row r="2247" spans="2:21">
      <c r="B2247" s="17"/>
      <c r="C2247" s="17"/>
      <c r="D2247" s="49"/>
      <c r="E2247" s="29"/>
      <c r="F2247" s="29"/>
      <c r="G2247" s="29"/>
      <c r="L2247" s="29"/>
      <c r="M2247" s="29"/>
      <c r="N2247" s="29"/>
      <c r="O2247" s="29"/>
      <c r="P2247" s="29"/>
      <c r="Q2247" s="29"/>
      <c r="R2247" s="29"/>
      <c r="S2247" s="29"/>
      <c r="T2247" s="29"/>
      <c r="U2247" s="29"/>
    </row>
    <row r="2248" spans="2:21">
      <c r="B2248" s="17"/>
      <c r="C2248" s="17"/>
      <c r="D2248" s="49"/>
      <c r="E2248" s="29"/>
      <c r="F2248" s="29"/>
      <c r="G2248" s="29"/>
      <c r="L2248" s="29"/>
      <c r="M2248" s="29"/>
      <c r="N2248" s="29"/>
      <c r="O2248" s="29"/>
      <c r="P2248" s="29"/>
      <c r="Q2248" s="29"/>
      <c r="R2248" s="29"/>
      <c r="S2248" s="29"/>
      <c r="T2248" s="29"/>
      <c r="U2248" s="29"/>
    </row>
    <row r="2249" spans="2:21">
      <c r="B2249" s="17"/>
      <c r="C2249" s="17"/>
      <c r="D2249" s="49"/>
      <c r="E2249" s="29"/>
      <c r="F2249" s="29"/>
      <c r="G2249" s="29"/>
      <c r="L2249" s="29"/>
      <c r="M2249" s="29"/>
      <c r="N2249" s="29"/>
      <c r="O2249" s="29"/>
      <c r="P2249" s="29"/>
      <c r="Q2249" s="29"/>
      <c r="R2249" s="29"/>
      <c r="S2249" s="29"/>
      <c r="T2249" s="29"/>
      <c r="U2249" s="29"/>
    </row>
    <row r="2250" spans="2:21">
      <c r="B2250" s="17"/>
      <c r="C2250" s="17"/>
      <c r="D2250" s="49"/>
      <c r="E2250" s="29"/>
      <c r="F2250" s="29"/>
      <c r="G2250" s="29"/>
      <c r="L2250" s="29"/>
      <c r="M2250" s="29"/>
      <c r="N2250" s="29"/>
      <c r="O2250" s="29"/>
      <c r="P2250" s="29"/>
      <c r="Q2250" s="29"/>
      <c r="R2250" s="29"/>
      <c r="S2250" s="29"/>
      <c r="T2250" s="29"/>
      <c r="U2250" s="29"/>
    </row>
    <row r="2251" spans="2:21">
      <c r="B2251" s="17"/>
      <c r="C2251" s="17"/>
      <c r="D2251" s="49"/>
      <c r="E2251" s="29"/>
      <c r="F2251" s="29"/>
      <c r="G2251" s="29"/>
      <c r="L2251" s="29"/>
      <c r="M2251" s="29"/>
      <c r="N2251" s="29"/>
      <c r="O2251" s="29"/>
      <c r="P2251" s="29"/>
      <c r="Q2251" s="29"/>
      <c r="R2251" s="29"/>
      <c r="S2251" s="29"/>
      <c r="T2251" s="29"/>
      <c r="U2251" s="29"/>
    </row>
    <row r="2252" spans="2:21">
      <c r="B2252" s="17"/>
      <c r="C2252" s="17"/>
      <c r="D2252" s="49"/>
      <c r="E2252" s="29"/>
      <c r="F2252" s="29"/>
      <c r="G2252" s="29"/>
      <c r="L2252" s="29"/>
      <c r="M2252" s="29"/>
      <c r="N2252" s="29"/>
      <c r="O2252" s="29"/>
      <c r="P2252" s="29"/>
      <c r="Q2252" s="29"/>
      <c r="R2252" s="29"/>
      <c r="S2252" s="29"/>
      <c r="T2252" s="29"/>
      <c r="U2252" s="29"/>
    </row>
    <row r="2253" spans="2:21">
      <c r="B2253" s="17"/>
      <c r="C2253" s="17"/>
      <c r="D2253" s="49"/>
      <c r="E2253" s="29"/>
      <c r="F2253" s="29"/>
      <c r="G2253" s="29"/>
      <c r="L2253" s="29"/>
      <c r="M2253" s="29"/>
      <c r="N2253" s="29"/>
      <c r="O2253" s="29"/>
      <c r="P2253" s="29"/>
      <c r="Q2253" s="29"/>
      <c r="R2253" s="29"/>
      <c r="S2253" s="29"/>
      <c r="T2253" s="29"/>
      <c r="U2253" s="29"/>
    </row>
    <row r="2254" spans="2:21">
      <c r="B2254" s="17"/>
      <c r="C2254" s="17"/>
      <c r="D2254" s="49"/>
      <c r="E2254" s="29"/>
      <c r="F2254" s="29"/>
      <c r="G2254" s="29"/>
      <c r="L2254" s="29"/>
      <c r="M2254" s="29"/>
      <c r="N2254" s="29"/>
      <c r="O2254" s="29"/>
      <c r="P2254" s="29"/>
      <c r="Q2254" s="29"/>
      <c r="R2254" s="29"/>
      <c r="S2254" s="29"/>
      <c r="T2254" s="29"/>
      <c r="U2254" s="29"/>
    </row>
    <row r="2255" spans="2:21">
      <c r="B2255" s="17"/>
      <c r="C2255" s="17"/>
      <c r="D2255" s="49"/>
      <c r="E2255" s="29"/>
      <c r="F2255" s="29"/>
      <c r="G2255" s="29"/>
      <c r="L2255" s="29"/>
      <c r="M2255" s="29"/>
      <c r="N2255" s="29"/>
      <c r="O2255" s="29"/>
      <c r="P2255" s="29"/>
      <c r="Q2255" s="29"/>
      <c r="R2255" s="29"/>
      <c r="S2255" s="29"/>
      <c r="T2255" s="29"/>
      <c r="U2255" s="29"/>
    </row>
    <row r="2256" spans="2:21">
      <c r="B2256" s="17"/>
      <c r="C2256" s="17"/>
      <c r="D2256" s="49"/>
      <c r="E2256" s="29"/>
      <c r="F2256" s="29"/>
      <c r="G2256" s="29"/>
      <c r="L2256" s="29"/>
      <c r="M2256" s="29"/>
      <c r="N2256" s="29"/>
      <c r="O2256" s="29"/>
      <c r="P2256" s="29"/>
      <c r="Q2256" s="29"/>
      <c r="R2256" s="29"/>
      <c r="S2256" s="29"/>
      <c r="T2256" s="29"/>
      <c r="U2256" s="29"/>
    </row>
    <row r="2257" spans="2:21">
      <c r="B2257" s="17"/>
      <c r="C2257" s="17"/>
      <c r="D2257" s="49"/>
      <c r="E2257" s="29"/>
      <c r="F2257" s="29"/>
      <c r="G2257" s="29"/>
      <c r="L2257" s="29"/>
      <c r="M2257" s="29"/>
      <c r="N2257" s="29"/>
      <c r="O2257" s="29"/>
      <c r="P2257" s="29"/>
      <c r="Q2257" s="29"/>
      <c r="R2257" s="29"/>
      <c r="S2257" s="29"/>
      <c r="T2257" s="29"/>
      <c r="U2257" s="29"/>
    </row>
    <row r="2258" spans="2:21">
      <c r="B2258" s="17"/>
      <c r="C2258" s="17"/>
      <c r="D2258" s="49"/>
      <c r="E2258" s="29"/>
      <c r="F2258" s="29"/>
      <c r="G2258" s="29"/>
      <c r="L2258" s="29"/>
      <c r="M2258" s="29"/>
      <c r="N2258" s="29"/>
      <c r="O2258" s="29"/>
      <c r="P2258" s="29"/>
      <c r="Q2258" s="29"/>
      <c r="R2258" s="29"/>
      <c r="S2258" s="29"/>
      <c r="T2258" s="29"/>
      <c r="U2258" s="29"/>
    </row>
    <row r="2259" spans="2:21">
      <c r="B2259" s="17"/>
      <c r="C2259" s="17"/>
      <c r="D2259" s="49"/>
      <c r="E2259" s="29"/>
      <c r="F2259" s="29"/>
      <c r="G2259" s="29"/>
      <c r="L2259" s="29"/>
      <c r="M2259" s="29"/>
      <c r="N2259" s="29"/>
      <c r="O2259" s="29"/>
      <c r="P2259" s="29"/>
      <c r="Q2259" s="29"/>
      <c r="R2259" s="29"/>
      <c r="S2259" s="29"/>
      <c r="T2259" s="29"/>
      <c r="U2259" s="29"/>
    </row>
    <row r="2260" spans="2:21">
      <c r="B2260" s="17"/>
      <c r="C2260" s="17"/>
      <c r="D2260" s="49"/>
      <c r="E2260" s="29"/>
      <c r="F2260" s="29"/>
      <c r="G2260" s="29"/>
      <c r="L2260" s="29"/>
      <c r="M2260" s="29"/>
      <c r="N2260" s="29"/>
      <c r="O2260" s="29"/>
      <c r="P2260" s="29"/>
      <c r="Q2260" s="29"/>
      <c r="R2260" s="29"/>
      <c r="S2260" s="29"/>
      <c r="T2260" s="29"/>
      <c r="U2260" s="29"/>
    </row>
    <row r="2261" spans="2:21">
      <c r="B2261" s="17"/>
      <c r="C2261" s="17"/>
      <c r="D2261" s="49"/>
      <c r="E2261" s="29"/>
      <c r="F2261" s="29"/>
      <c r="G2261" s="29"/>
      <c r="L2261" s="29"/>
      <c r="M2261" s="29"/>
      <c r="N2261" s="29"/>
      <c r="O2261" s="29"/>
      <c r="P2261" s="29"/>
      <c r="Q2261" s="29"/>
      <c r="R2261" s="29"/>
      <c r="S2261" s="29"/>
      <c r="T2261" s="29"/>
      <c r="U2261" s="29"/>
    </row>
    <row r="2262" spans="2:21">
      <c r="B2262" s="17"/>
      <c r="C2262" s="17"/>
      <c r="D2262" s="49"/>
      <c r="E2262" s="29"/>
      <c r="F2262" s="29"/>
      <c r="G2262" s="29"/>
      <c r="L2262" s="29"/>
      <c r="M2262" s="29"/>
      <c r="N2262" s="29"/>
      <c r="O2262" s="29"/>
      <c r="P2262" s="29"/>
      <c r="Q2262" s="29"/>
      <c r="R2262" s="29"/>
      <c r="S2262" s="29"/>
      <c r="T2262" s="29"/>
      <c r="U2262" s="29"/>
    </row>
    <row r="2263" spans="2:21">
      <c r="B2263" s="17"/>
      <c r="C2263" s="17"/>
      <c r="D2263" s="49"/>
      <c r="E2263" s="29"/>
      <c r="F2263" s="29"/>
      <c r="G2263" s="29"/>
      <c r="L2263" s="29"/>
      <c r="M2263" s="29"/>
      <c r="N2263" s="29"/>
      <c r="O2263" s="29"/>
      <c r="P2263" s="29"/>
      <c r="Q2263" s="29"/>
      <c r="R2263" s="29"/>
      <c r="S2263" s="29"/>
      <c r="T2263" s="29"/>
      <c r="U2263" s="29"/>
    </row>
    <row r="2264" spans="2:21">
      <c r="B2264" s="17"/>
      <c r="C2264" s="17"/>
      <c r="D2264" s="49"/>
      <c r="E2264" s="29"/>
      <c r="F2264" s="29"/>
      <c r="G2264" s="29"/>
      <c r="L2264" s="29"/>
      <c r="M2264" s="29"/>
      <c r="N2264" s="29"/>
      <c r="O2264" s="29"/>
      <c r="P2264" s="29"/>
      <c r="Q2264" s="29"/>
      <c r="R2264" s="29"/>
      <c r="S2264" s="29"/>
      <c r="T2264" s="29"/>
      <c r="U2264" s="29"/>
    </row>
    <row r="2265" spans="2:21">
      <c r="B2265" s="17"/>
      <c r="C2265" s="17"/>
      <c r="D2265" s="49"/>
      <c r="E2265" s="29"/>
      <c r="F2265" s="29"/>
      <c r="G2265" s="29"/>
      <c r="L2265" s="29"/>
      <c r="M2265" s="29"/>
      <c r="N2265" s="29"/>
      <c r="O2265" s="29"/>
      <c r="P2265" s="29"/>
      <c r="Q2265" s="29"/>
      <c r="R2265" s="29"/>
      <c r="S2265" s="29"/>
      <c r="T2265" s="29"/>
      <c r="U2265" s="29"/>
    </row>
    <row r="2266" spans="2:21">
      <c r="B2266" s="17"/>
      <c r="C2266" s="17"/>
      <c r="D2266" s="49"/>
      <c r="E2266" s="29"/>
      <c r="F2266" s="29"/>
      <c r="G2266" s="29"/>
      <c r="L2266" s="29"/>
      <c r="M2266" s="29"/>
      <c r="N2266" s="29"/>
      <c r="O2266" s="29"/>
      <c r="P2266" s="29"/>
      <c r="Q2266" s="29"/>
      <c r="R2266" s="29"/>
      <c r="S2266" s="29"/>
      <c r="T2266" s="29"/>
      <c r="U2266" s="29"/>
    </row>
    <row r="2267" spans="2:21">
      <c r="B2267" s="17"/>
      <c r="C2267" s="17"/>
      <c r="D2267" s="49"/>
      <c r="E2267" s="29"/>
      <c r="F2267" s="29"/>
      <c r="G2267" s="29"/>
      <c r="L2267" s="29"/>
      <c r="M2267" s="29"/>
      <c r="N2267" s="29"/>
      <c r="O2267" s="29"/>
      <c r="P2267" s="29"/>
      <c r="Q2267" s="29"/>
      <c r="R2267" s="29"/>
      <c r="S2267" s="29"/>
      <c r="T2267" s="29"/>
      <c r="U2267" s="29"/>
    </row>
    <row r="2268" spans="2:21">
      <c r="B2268" s="17"/>
      <c r="C2268" s="17"/>
      <c r="D2268" s="49"/>
      <c r="E2268" s="29"/>
      <c r="F2268" s="29"/>
      <c r="G2268" s="29"/>
      <c r="L2268" s="29"/>
      <c r="M2268" s="29"/>
      <c r="N2268" s="29"/>
      <c r="O2268" s="29"/>
      <c r="P2268" s="29"/>
      <c r="Q2268" s="29"/>
      <c r="R2268" s="29"/>
      <c r="S2268" s="29"/>
      <c r="T2268" s="29"/>
      <c r="U2268" s="29"/>
    </row>
    <row r="2269" spans="2:21">
      <c r="B2269" s="17"/>
      <c r="C2269" s="17"/>
      <c r="D2269" s="49"/>
      <c r="E2269" s="29"/>
      <c r="F2269" s="29"/>
      <c r="G2269" s="29"/>
      <c r="L2269" s="29"/>
      <c r="M2269" s="29"/>
      <c r="N2269" s="29"/>
      <c r="O2269" s="29"/>
      <c r="P2269" s="29"/>
      <c r="Q2269" s="29"/>
      <c r="R2269" s="29"/>
      <c r="S2269" s="29"/>
      <c r="T2269" s="29"/>
      <c r="U2269" s="29"/>
    </row>
    <row r="2270" spans="2:21">
      <c r="B2270" s="17"/>
      <c r="C2270" s="17"/>
      <c r="D2270" s="49"/>
      <c r="E2270" s="29"/>
      <c r="F2270" s="29"/>
      <c r="G2270" s="29"/>
      <c r="L2270" s="29"/>
      <c r="M2270" s="29"/>
      <c r="N2270" s="29"/>
      <c r="O2270" s="29"/>
      <c r="P2270" s="29"/>
      <c r="Q2270" s="29"/>
      <c r="R2270" s="29"/>
      <c r="S2270" s="29"/>
      <c r="T2270" s="29"/>
      <c r="U2270" s="29"/>
    </row>
    <row r="2271" spans="2:21">
      <c r="B2271" s="17"/>
      <c r="C2271" s="17"/>
      <c r="D2271" s="49"/>
      <c r="E2271" s="29"/>
      <c r="F2271" s="29"/>
      <c r="G2271" s="29"/>
      <c r="L2271" s="29"/>
      <c r="M2271" s="29"/>
      <c r="N2271" s="29"/>
      <c r="O2271" s="29"/>
      <c r="P2271" s="29"/>
      <c r="Q2271" s="29"/>
      <c r="R2271" s="29"/>
      <c r="S2271" s="29"/>
      <c r="T2271" s="29"/>
      <c r="U2271" s="29"/>
    </row>
    <row r="2272" spans="2:21">
      <c r="B2272" s="17"/>
      <c r="C2272" s="17"/>
      <c r="D2272" s="49"/>
      <c r="E2272" s="29"/>
      <c r="F2272" s="29"/>
      <c r="G2272" s="29"/>
      <c r="L2272" s="29"/>
      <c r="M2272" s="29"/>
      <c r="N2272" s="29"/>
      <c r="O2272" s="29"/>
      <c r="P2272" s="29"/>
      <c r="Q2272" s="29"/>
      <c r="R2272" s="29"/>
      <c r="S2272" s="29"/>
      <c r="T2272" s="29"/>
      <c r="U2272" s="29"/>
    </row>
    <row r="2273" spans="2:21">
      <c r="B2273" s="17"/>
      <c r="C2273" s="17"/>
      <c r="D2273" s="49"/>
      <c r="E2273" s="29"/>
      <c r="F2273" s="29"/>
      <c r="G2273" s="29"/>
      <c r="L2273" s="29"/>
      <c r="M2273" s="29"/>
      <c r="N2273" s="29"/>
      <c r="O2273" s="29"/>
      <c r="P2273" s="29"/>
      <c r="Q2273" s="29"/>
      <c r="R2273" s="29"/>
      <c r="S2273" s="29"/>
      <c r="T2273" s="29"/>
      <c r="U2273" s="29"/>
    </row>
    <row r="2274" spans="2:21">
      <c r="B2274" s="17"/>
      <c r="C2274" s="17"/>
      <c r="D2274" s="49"/>
      <c r="E2274" s="29"/>
      <c r="F2274" s="29"/>
      <c r="G2274" s="29"/>
      <c r="L2274" s="29"/>
      <c r="M2274" s="29"/>
      <c r="N2274" s="29"/>
      <c r="O2274" s="29"/>
      <c r="P2274" s="29"/>
      <c r="Q2274" s="29"/>
      <c r="R2274" s="29"/>
      <c r="S2274" s="29"/>
      <c r="T2274" s="29"/>
      <c r="U2274" s="29"/>
    </row>
    <row r="2275" spans="2:21">
      <c r="B2275" s="17"/>
      <c r="C2275" s="17"/>
      <c r="D2275" s="49"/>
      <c r="E2275" s="29"/>
      <c r="F2275" s="29"/>
      <c r="G2275" s="29"/>
      <c r="L2275" s="29"/>
      <c r="M2275" s="29"/>
      <c r="N2275" s="29"/>
      <c r="O2275" s="29"/>
      <c r="P2275" s="29"/>
      <c r="Q2275" s="29"/>
      <c r="R2275" s="29"/>
      <c r="S2275" s="29"/>
      <c r="T2275" s="29"/>
      <c r="U2275" s="29"/>
    </row>
    <row r="2276" spans="2:21">
      <c r="B2276" s="17"/>
      <c r="C2276" s="17"/>
      <c r="D2276" s="49"/>
      <c r="E2276" s="29"/>
      <c r="F2276" s="29"/>
      <c r="G2276" s="29"/>
      <c r="L2276" s="29"/>
      <c r="M2276" s="29"/>
      <c r="N2276" s="29"/>
      <c r="O2276" s="29"/>
      <c r="P2276" s="29"/>
      <c r="Q2276" s="29"/>
      <c r="R2276" s="29"/>
      <c r="S2276" s="29"/>
      <c r="T2276" s="29"/>
      <c r="U2276" s="29"/>
    </row>
    <row r="2277" spans="2:21">
      <c r="B2277" s="17"/>
      <c r="C2277" s="17"/>
      <c r="D2277" s="49"/>
      <c r="E2277" s="29"/>
      <c r="F2277" s="29"/>
      <c r="G2277" s="29"/>
      <c r="L2277" s="29"/>
      <c r="M2277" s="29"/>
      <c r="N2277" s="29"/>
      <c r="O2277" s="29"/>
      <c r="P2277" s="29"/>
      <c r="Q2277" s="29"/>
      <c r="R2277" s="29"/>
      <c r="S2277" s="29"/>
      <c r="T2277" s="29"/>
      <c r="U2277" s="29"/>
    </row>
    <row r="2278" spans="2:21">
      <c r="B2278" s="17"/>
      <c r="C2278" s="17"/>
      <c r="D2278" s="49"/>
      <c r="E2278" s="29"/>
      <c r="F2278" s="29"/>
      <c r="G2278" s="29"/>
      <c r="L2278" s="29"/>
      <c r="M2278" s="29"/>
      <c r="N2278" s="29"/>
      <c r="O2278" s="29"/>
      <c r="P2278" s="29"/>
      <c r="Q2278" s="29"/>
      <c r="R2278" s="29"/>
      <c r="S2278" s="29"/>
      <c r="T2278" s="29"/>
      <c r="U2278" s="29"/>
    </row>
    <row r="2279" spans="2:21">
      <c r="B2279" s="17"/>
      <c r="C2279" s="17"/>
      <c r="D2279" s="49"/>
      <c r="E2279" s="29"/>
      <c r="F2279" s="29"/>
      <c r="G2279" s="29"/>
      <c r="L2279" s="29"/>
      <c r="M2279" s="29"/>
      <c r="N2279" s="29"/>
      <c r="O2279" s="29"/>
      <c r="P2279" s="29"/>
      <c r="Q2279" s="29"/>
      <c r="R2279" s="29"/>
      <c r="S2279" s="29"/>
      <c r="T2279" s="29"/>
      <c r="U2279" s="29"/>
    </row>
    <row r="2280" spans="2:21">
      <c r="B2280" s="17"/>
      <c r="C2280" s="17"/>
      <c r="D2280" s="49"/>
      <c r="E2280" s="29"/>
      <c r="F2280" s="29"/>
      <c r="G2280" s="29"/>
      <c r="L2280" s="29"/>
      <c r="M2280" s="29"/>
      <c r="N2280" s="29"/>
      <c r="O2280" s="29"/>
      <c r="P2280" s="29"/>
      <c r="Q2280" s="29"/>
      <c r="R2280" s="29"/>
      <c r="S2280" s="29"/>
      <c r="T2280" s="29"/>
      <c r="U2280" s="29"/>
    </row>
    <row r="2281" spans="2:21">
      <c r="B2281" s="17"/>
      <c r="C2281" s="17"/>
      <c r="D2281" s="49"/>
      <c r="E2281" s="29"/>
      <c r="F2281" s="29"/>
      <c r="G2281" s="29"/>
      <c r="L2281" s="29"/>
      <c r="M2281" s="29"/>
      <c r="N2281" s="29"/>
      <c r="O2281" s="29"/>
      <c r="P2281" s="29"/>
      <c r="Q2281" s="29"/>
      <c r="R2281" s="29"/>
      <c r="S2281" s="29"/>
      <c r="T2281" s="29"/>
      <c r="U2281" s="29"/>
    </row>
    <row r="2282" spans="2:21">
      <c r="B2282" s="17"/>
      <c r="C2282" s="17"/>
      <c r="D2282" s="49"/>
      <c r="E2282" s="29"/>
      <c r="F2282" s="29"/>
      <c r="G2282" s="29"/>
      <c r="L2282" s="29"/>
      <c r="M2282" s="29"/>
      <c r="N2282" s="29"/>
      <c r="O2282" s="29"/>
      <c r="P2282" s="29"/>
      <c r="Q2282" s="29"/>
      <c r="R2282" s="29"/>
      <c r="S2282" s="29"/>
      <c r="T2282" s="29"/>
      <c r="U2282" s="29"/>
    </row>
    <row r="2283" spans="2:21">
      <c r="B2283" s="17"/>
      <c r="C2283" s="17"/>
      <c r="D2283" s="49"/>
      <c r="E2283" s="29"/>
      <c r="F2283" s="29"/>
      <c r="G2283" s="29"/>
      <c r="L2283" s="29"/>
      <c r="M2283" s="29"/>
      <c r="N2283" s="29"/>
      <c r="O2283" s="29"/>
      <c r="P2283" s="29"/>
      <c r="Q2283" s="29"/>
      <c r="R2283" s="29"/>
      <c r="S2283" s="29"/>
      <c r="T2283" s="29"/>
      <c r="U2283" s="29"/>
    </row>
    <row r="2284" spans="2:21">
      <c r="B2284" s="17"/>
      <c r="C2284" s="17"/>
      <c r="D2284" s="49"/>
      <c r="E2284" s="29"/>
      <c r="F2284" s="29"/>
      <c r="G2284" s="29"/>
      <c r="L2284" s="29"/>
      <c r="M2284" s="29"/>
      <c r="N2284" s="29"/>
      <c r="O2284" s="29"/>
      <c r="P2284" s="29"/>
      <c r="Q2284" s="29"/>
      <c r="R2284" s="29"/>
      <c r="S2284" s="29"/>
      <c r="T2284" s="29"/>
      <c r="U2284" s="29"/>
    </row>
    <row r="2285" spans="2:21">
      <c r="B2285" s="17"/>
      <c r="C2285" s="17"/>
      <c r="D2285" s="49"/>
      <c r="E2285" s="29"/>
      <c r="F2285" s="29"/>
      <c r="G2285" s="29"/>
      <c r="L2285" s="29"/>
      <c r="M2285" s="29"/>
      <c r="N2285" s="29"/>
      <c r="O2285" s="29"/>
      <c r="P2285" s="29"/>
      <c r="Q2285" s="29"/>
      <c r="R2285" s="29"/>
      <c r="S2285" s="29"/>
      <c r="T2285" s="29"/>
      <c r="U2285" s="29"/>
    </row>
    <row r="2286" spans="2:21">
      <c r="B2286" s="17"/>
      <c r="C2286" s="17"/>
      <c r="D2286" s="49"/>
      <c r="E2286" s="29"/>
      <c r="F2286" s="29"/>
      <c r="G2286" s="29"/>
      <c r="L2286" s="29"/>
      <c r="M2286" s="29"/>
      <c r="N2286" s="29"/>
      <c r="O2286" s="29"/>
      <c r="P2286" s="29"/>
      <c r="Q2286" s="29"/>
      <c r="R2286" s="29"/>
      <c r="S2286" s="29"/>
      <c r="T2286" s="29"/>
      <c r="U2286" s="29"/>
    </row>
    <row r="2287" spans="2:21">
      <c r="B2287" s="17"/>
      <c r="C2287" s="17"/>
      <c r="D2287" s="49"/>
      <c r="E2287" s="29"/>
      <c r="F2287" s="29"/>
      <c r="G2287" s="29"/>
      <c r="L2287" s="29"/>
      <c r="M2287" s="29"/>
      <c r="N2287" s="29"/>
      <c r="O2287" s="29"/>
      <c r="P2287" s="29"/>
      <c r="Q2287" s="29"/>
      <c r="R2287" s="29"/>
      <c r="S2287" s="29"/>
      <c r="T2287" s="29"/>
      <c r="U2287" s="29"/>
    </row>
    <row r="2288" spans="2:21">
      <c r="B2288" s="17"/>
      <c r="C2288" s="17"/>
      <c r="D2288" s="49"/>
      <c r="E2288" s="29"/>
      <c r="F2288" s="29"/>
      <c r="G2288" s="29"/>
      <c r="L2288" s="29"/>
      <c r="M2288" s="29"/>
      <c r="N2288" s="29"/>
      <c r="O2288" s="29"/>
      <c r="P2288" s="29"/>
      <c r="Q2288" s="29"/>
      <c r="R2288" s="29"/>
      <c r="S2288" s="29"/>
      <c r="T2288" s="29"/>
      <c r="U2288" s="29"/>
    </row>
    <row r="2289" spans="2:21">
      <c r="B2289" s="17"/>
      <c r="C2289" s="17"/>
      <c r="D2289" s="49"/>
      <c r="E2289" s="29"/>
      <c r="F2289" s="29"/>
      <c r="G2289" s="29"/>
      <c r="L2289" s="29"/>
      <c r="M2289" s="29"/>
      <c r="N2289" s="29"/>
      <c r="O2289" s="29"/>
      <c r="P2289" s="29"/>
      <c r="Q2289" s="29"/>
      <c r="R2289" s="29"/>
      <c r="S2289" s="29"/>
      <c r="T2289" s="29"/>
      <c r="U2289" s="29"/>
    </row>
    <row r="2290" spans="2:21">
      <c r="B2290" s="17"/>
      <c r="C2290" s="17"/>
      <c r="D2290" s="49"/>
      <c r="E2290" s="29"/>
      <c r="F2290" s="29"/>
      <c r="G2290" s="29"/>
      <c r="L2290" s="29"/>
      <c r="M2290" s="29"/>
      <c r="N2290" s="29"/>
      <c r="O2290" s="29"/>
      <c r="P2290" s="29"/>
      <c r="Q2290" s="29"/>
      <c r="R2290" s="29"/>
      <c r="S2290" s="29"/>
      <c r="T2290" s="29"/>
      <c r="U2290" s="29"/>
    </row>
    <row r="2291" spans="2:21">
      <c r="B2291" s="17"/>
      <c r="C2291" s="17"/>
      <c r="D2291" s="49"/>
      <c r="E2291" s="29"/>
      <c r="F2291" s="29"/>
      <c r="G2291" s="29"/>
      <c r="L2291" s="29"/>
      <c r="M2291" s="29"/>
      <c r="N2291" s="29"/>
      <c r="O2291" s="29"/>
      <c r="P2291" s="29"/>
      <c r="Q2291" s="29"/>
      <c r="R2291" s="29"/>
      <c r="S2291" s="29"/>
      <c r="T2291" s="29"/>
      <c r="U2291" s="29"/>
    </row>
    <row r="2292" spans="2:21">
      <c r="B2292" s="17"/>
      <c r="C2292" s="17"/>
      <c r="D2292" s="49"/>
      <c r="E2292" s="29"/>
      <c r="F2292" s="29"/>
      <c r="G2292" s="29"/>
      <c r="L2292" s="29"/>
      <c r="M2292" s="29"/>
      <c r="N2292" s="29"/>
      <c r="O2292" s="29"/>
      <c r="P2292" s="29"/>
      <c r="Q2292" s="29"/>
      <c r="R2292" s="29"/>
      <c r="S2292" s="29"/>
      <c r="T2292" s="29"/>
      <c r="U2292" s="29"/>
    </row>
    <row r="2293" spans="2:21">
      <c r="B2293" s="17"/>
      <c r="C2293" s="17"/>
      <c r="D2293" s="49"/>
      <c r="E2293" s="29"/>
      <c r="F2293" s="29"/>
      <c r="G2293" s="29"/>
      <c r="L2293" s="29"/>
      <c r="M2293" s="29"/>
      <c r="N2293" s="29"/>
      <c r="O2293" s="29"/>
      <c r="P2293" s="29"/>
      <c r="Q2293" s="29"/>
      <c r="R2293" s="29"/>
      <c r="S2293" s="29"/>
      <c r="T2293" s="29"/>
      <c r="U2293" s="29"/>
    </row>
    <row r="2294" spans="2:21">
      <c r="B2294" s="17"/>
      <c r="C2294" s="17"/>
      <c r="D2294" s="49"/>
      <c r="E2294" s="29"/>
      <c r="F2294" s="29"/>
      <c r="G2294" s="29"/>
      <c r="L2294" s="29"/>
      <c r="M2294" s="29"/>
      <c r="N2294" s="29"/>
      <c r="O2294" s="29"/>
      <c r="P2294" s="29"/>
      <c r="Q2294" s="29"/>
      <c r="R2294" s="29"/>
      <c r="S2294" s="29"/>
      <c r="T2294" s="29"/>
      <c r="U2294" s="29"/>
    </row>
    <row r="2295" spans="2:21">
      <c r="B2295" s="17"/>
      <c r="C2295" s="17"/>
      <c r="D2295" s="49"/>
      <c r="E2295" s="29"/>
      <c r="F2295" s="29"/>
      <c r="G2295" s="29"/>
      <c r="L2295" s="29"/>
      <c r="M2295" s="29"/>
      <c r="N2295" s="29"/>
      <c r="O2295" s="29"/>
      <c r="P2295" s="29"/>
      <c r="Q2295" s="29"/>
      <c r="R2295" s="29"/>
      <c r="S2295" s="29"/>
      <c r="T2295" s="29"/>
      <c r="U2295" s="29"/>
    </row>
    <row r="2296" spans="2:21">
      <c r="B2296" s="17"/>
      <c r="C2296" s="17"/>
      <c r="D2296" s="49"/>
      <c r="E2296" s="29"/>
      <c r="F2296" s="29"/>
      <c r="G2296" s="29"/>
      <c r="L2296" s="29"/>
      <c r="M2296" s="29"/>
      <c r="N2296" s="29"/>
      <c r="O2296" s="29"/>
      <c r="P2296" s="29"/>
      <c r="Q2296" s="29"/>
      <c r="R2296" s="29"/>
      <c r="S2296" s="29"/>
      <c r="T2296" s="29"/>
      <c r="U2296" s="29"/>
    </row>
    <row r="2297" spans="2:21">
      <c r="B2297" s="17"/>
      <c r="C2297" s="17"/>
      <c r="D2297" s="49"/>
      <c r="E2297" s="29"/>
      <c r="F2297" s="29"/>
      <c r="G2297" s="29"/>
      <c r="L2297" s="29"/>
      <c r="M2297" s="29"/>
      <c r="N2297" s="29"/>
      <c r="O2297" s="29"/>
      <c r="P2297" s="29"/>
      <c r="Q2297" s="29"/>
      <c r="R2297" s="29"/>
      <c r="S2297" s="29"/>
      <c r="T2297" s="29"/>
      <c r="U2297" s="29"/>
    </row>
    <row r="2298" spans="2:21">
      <c r="B2298" s="17"/>
      <c r="C2298" s="17"/>
      <c r="D2298" s="49"/>
      <c r="E2298" s="29"/>
      <c r="F2298" s="29"/>
      <c r="G2298" s="29"/>
      <c r="L2298" s="29"/>
      <c r="M2298" s="29"/>
      <c r="N2298" s="29"/>
      <c r="O2298" s="29"/>
      <c r="P2298" s="29"/>
      <c r="Q2298" s="29"/>
      <c r="R2298" s="29"/>
      <c r="S2298" s="29"/>
      <c r="T2298" s="29"/>
      <c r="U2298" s="29"/>
    </row>
    <row r="2299" spans="2:21">
      <c r="B2299" s="17"/>
      <c r="C2299" s="17"/>
      <c r="D2299" s="49"/>
      <c r="E2299" s="29"/>
      <c r="F2299" s="29"/>
      <c r="G2299" s="29"/>
      <c r="L2299" s="29"/>
      <c r="M2299" s="29"/>
      <c r="N2299" s="29"/>
      <c r="O2299" s="29"/>
      <c r="P2299" s="29"/>
      <c r="Q2299" s="29"/>
      <c r="R2299" s="29"/>
      <c r="S2299" s="29"/>
      <c r="T2299" s="29"/>
      <c r="U2299" s="29"/>
    </row>
    <row r="2300" spans="2:21">
      <c r="B2300" s="17"/>
      <c r="C2300" s="17"/>
      <c r="D2300" s="49"/>
      <c r="E2300" s="29"/>
      <c r="F2300" s="29"/>
      <c r="G2300" s="29"/>
      <c r="L2300" s="29"/>
      <c r="M2300" s="29"/>
      <c r="N2300" s="29"/>
      <c r="O2300" s="29"/>
      <c r="P2300" s="29"/>
      <c r="Q2300" s="29"/>
      <c r="R2300" s="29"/>
      <c r="S2300" s="29"/>
      <c r="T2300" s="29"/>
      <c r="U2300" s="29"/>
    </row>
    <row r="2301" spans="2:21">
      <c r="B2301" s="17"/>
      <c r="C2301" s="17"/>
      <c r="D2301" s="49"/>
      <c r="E2301" s="29"/>
      <c r="F2301" s="29"/>
      <c r="G2301" s="29"/>
      <c r="L2301" s="29"/>
      <c r="M2301" s="29"/>
      <c r="N2301" s="29"/>
      <c r="O2301" s="29"/>
      <c r="P2301" s="29"/>
      <c r="Q2301" s="29"/>
      <c r="R2301" s="29"/>
      <c r="S2301" s="29"/>
      <c r="T2301" s="29"/>
      <c r="U2301" s="29"/>
    </row>
    <row r="2302" spans="2:21">
      <c r="B2302" s="17"/>
      <c r="C2302" s="17"/>
      <c r="D2302" s="49"/>
      <c r="E2302" s="29"/>
      <c r="F2302" s="29"/>
      <c r="G2302" s="29"/>
      <c r="L2302" s="29"/>
      <c r="M2302" s="29"/>
      <c r="N2302" s="29"/>
      <c r="O2302" s="29"/>
      <c r="P2302" s="29"/>
      <c r="Q2302" s="29"/>
      <c r="R2302" s="29"/>
      <c r="S2302" s="29"/>
      <c r="T2302" s="29"/>
      <c r="U2302" s="29"/>
    </row>
    <row r="2303" spans="2:21">
      <c r="B2303" s="17"/>
      <c r="C2303" s="17"/>
      <c r="D2303" s="49"/>
      <c r="E2303" s="29"/>
      <c r="F2303" s="29"/>
      <c r="G2303" s="29"/>
      <c r="L2303" s="29"/>
      <c r="M2303" s="29"/>
      <c r="N2303" s="29"/>
      <c r="O2303" s="29"/>
      <c r="P2303" s="29"/>
      <c r="Q2303" s="29"/>
      <c r="R2303" s="29"/>
      <c r="S2303" s="29"/>
      <c r="T2303" s="29"/>
      <c r="U2303" s="29"/>
    </row>
    <row r="2304" spans="2:21">
      <c r="B2304" s="17"/>
      <c r="C2304" s="17"/>
      <c r="D2304" s="49"/>
      <c r="E2304" s="29"/>
      <c r="F2304" s="29"/>
      <c r="G2304" s="29"/>
      <c r="L2304" s="29"/>
      <c r="M2304" s="29"/>
      <c r="N2304" s="29"/>
      <c r="O2304" s="29"/>
      <c r="P2304" s="29"/>
      <c r="Q2304" s="29"/>
      <c r="R2304" s="29"/>
      <c r="S2304" s="29"/>
      <c r="T2304" s="29"/>
      <c r="U2304" s="29"/>
    </row>
    <row r="2305" spans="2:21">
      <c r="B2305" s="17"/>
      <c r="C2305" s="17"/>
      <c r="D2305" s="49"/>
      <c r="E2305" s="29"/>
      <c r="F2305" s="29"/>
      <c r="G2305" s="29"/>
      <c r="L2305" s="29"/>
      <c r="M2305" s="29"/>
      <c r="N2305" s="29"/>
      <c r="O2305" s="29"/>
      <c r="P2305" s="29"/>
      <c r="Q2305" s="29"/>
      <c r="R2305" s="29"/>
      <c r="S2305" s="29"/>
      <c r="T2305" s="29"/>
      <c r="U2305" s="29"/>
    </row>
    <row r="2306" spans="2:21">
      <c r="B2306" s="17"/>
      <c r="C2306" s="17"/>
      <c r="D2306" s="49"/>
      <c r="E2306" s="29"/>
      <c r="F2306" s="29"/>
      <c r="G2306" s="29"/>
      <c r="L2306" s="29"/>
      <c r="M2306" s="29"/>
      <c r="N2306" s="29"/>
      <c r="O2306" s="29"/>
      <c r="P2306" s="29"/>
      <c r="Q2306" s="29"/>
      <c r="R2306" s="29"/>
      <c r="S2306" s="29"/>
      <c r="T2306" s="29"/>
      <c r="U2306" s="29"/>
    </row>
    <row r="2307" spans="2:21">
      <c r="B2307" s="17"/>
      <c r="C2307" s="17"/>
      <c r="D2307" s="49"/>
      <c r="E2307" s="29"/>
      <c r="F2307" s="29"/>
      <c r="G2307" s="29"/>
      <c r="L2307" s="29"/>
      <c r="M2307" s="29"/>
      <c r="N2307" s="29"/>
      <c r="O2307" s="29"/>
      <c r="P2307" s="29"/>
      <c r="Q2307" s="29"/>
      <c r="R2307" s="29"/>
      <c r="S2307" s="29"/>
      <c r="T2307" s="29"/>
      <c r="U2307" s="29"/>
    </row>
    <row r="2308" spans="2:21">
      <c r="B2308" s="17"/>
      <c r="C2308" s="17"/>
      <c r="D2308" s="49"/>
      <c r="E2308" s="29"/>
      <c r="F2308" s="29"/>
      <c r="G2308" s="29"/>
      <c r="L2308" s="29"/>
      <c r="M2308" s="29"/>
      <c r="N2308" s="29"/>
      <c r="O2308" s="29"/>
      <c r="P2308" s="29"/>
      <c r="Q2308" s="29"/>
      <c r="R2308" s="29"/>
      <c r="S2308" s="29"/>
      <c r="T2308" s="29"/>
      <c r="U2308" s="29"/>
    </row>
    <row r="2309" spans="2:21">
      <c r="B2309" s="17"/>
      <c r="C2309" s="17"/>
      <c r="D2309" s="49"/>
      <c r="E2309" s="29"/>
      <c r="F2309" s="29"/>
      <c r="G2309" s="29"/>
      <c r="L2309" s="29"/>
      <c r="M2309" s="29"/>
      <c r="N2309" s="29"/>
      <c r="O2309" s="29"/>
      <c r="P2309" s="29"/>
      <c r="Q2309" s="29"/>
      <c r="R2309" s="29"/>
      <c r="S2309" s="29"/>
      <c r="T2309" s="29"/>
      <c r="U2309" s="29"/>
    </row>
    <row r="2310" spans="2:21">
      <c r="B2310" s="17"/>
      <c r="C2310" s="17"/>
      <c r="D2310" s="49"/>
      <c r="E2310" s="29"/>
      <c r="F2310" s="29"/>
      <c r="G2310" s="29"/>
      <c r="L2310" s="29"/>
      <c r="M2310" s="29"/>
      <c r="N2310" s="29"/>
      <c r="O2310" s="29"/>
      <c r="P2310" s="29"/>
      <c r="Q2310" s="29"/>
      <c r="R2310" s="29"/>
      <c r="S2310" s="29"/>
      <c r="T2310" s="29"/>
      <c r="U2310" s="29"/>
    </row>
    <row r="2311" spans="2:21">
      <c r="B2311" s="17"/>
      <c r="C2311" s="17"/>
      <c r="D2311" s="49"/>
      <c r="E2311" s="29"/>
      <c r="F2311" s="29"/>
      <c r="G2311" s="29"/>
      <c r="L2311" s="29"/>
      <c r="M2311" s="29"/>
      <c r="N2311" s="29"/>
      <c r="O2311" s="29"/>
      <c r="P2311" s="29"/>
      <c r="Q2311" s="29"/>
      <c r="R2311" s="29"/>
      <c r="S2311" s="29"/>
      <c r="T2311" s="29"/>
      <c r="U2311" s="29"/>
    </row>
    <row r="2312" spans="2:21">
      <c r="B2312" s="17"/>
      <c r="C2312" s="17"/>
      <c r="D2312" s="49"/>
      <c r="E2312" s="29"/>
      <c r="F2312" s="29"/>
      <c r="G2312" s="29"/>
      <c r="L2312" s="29"/>
      <c r="M2312" s="29"/>
      <c r="N2312" s="29"/>
      <c r="O2312" s="29"/>
      <c r="P2312" s="29"/>
      <c r="Q2312" s="29"/>
      <c r="R2312" s="29"/>
      <c r="S2312" s="29"/>
      <c r="T2312" s="29"/>
      <c r="U2312" s="29"/>
    </row>
    <row r="2313" spans="2:21">
      <c r="B2313" s="17"/>
      <c r="C2313" s="17"/>
      <c r="D2313" s="49"/>
      <c r="E2313" s="29"/>
      <c r="F2313" s="29"/>
      <c r="G2313" s="29"/>
      <c r="L2313" s="29"/>
      <c r="M2313" s="29"/>
      <c r="N2313" s="29"/>
      <c r="O2313" s="29"/>
      <c r="P2313" s="29"/>
      <c r="Q2313" s="29"/>
      <c r="R2313" s="29"/>
      <c r="S2313" s="29"/>
      <c r="T2313" s="29"/>
      <c r="U2313" s="29"/>
    </row>
    <row r="2314" spans="2:21">
      <c r="B2314" s="17"/>
      <c r="C2314" s="17"/>
      <c r="D2314" s="49"/>
      <c r="E2314" s="29"/>
      <c r="F2314" s="29"/>
      <c r="G2314" s="29"/>
      <c r="L2314" s="29"/>
      <c r="M2314" s="29"/>
      <c r="N2314" s="29"/>
      <c r="O2314" s="29"/>
      <c r="P2314" s="29"/>
      <c r="Q2314" s="29"/>
      <c r="R2314" s="29"/>
      <c r="S2314" s="29"/>
      <c r="T2314" s="29"/>
      <c r="U2314" s="29"/>
    </row>
    <row r="2315" spans="2:21">
      <c r="B2315" s="17"/>
      <c r="C2315" s="17"/>
      <c r="D2315" s="49"/>
      <c r="E2315" s="29"/>
      <c r="F2315" s="29"/>
      <c r="G2315" s="29"/>
      <c r="L2315" s="29"/>
      <c r="M2315" s="29"/>
      <c r="N2315" s="29"/>
      <c r="O2315" s="29"/>
      <c r="P2315" s="29"/>
      <c r="Q2315" s="29"/>
      <c r="R2315" s="29"/>
      <c r="S2315" s="29"/>
      <c r="T2315" s="29"/>
      <c r="U2315" s="29"/>
    </row>
    <row r="2316" spans="2:21">
      <c r="B2316" s="17"/>
      <c r="C2316" s="17"/>
      <c r="D2316" s="49"/>
      <c r="E2316" s="29"/>
      <c r="F2316" s="29"/>
      <c r="G2316" s="29"/>
      <c r="L2316" s="29"/>
      <c r="M2316" s="29"/>
      <c r="N2316" s="29"/>
      <c r="O2316" s="29"/>
      <c r="P2316" s="29"/>
      <c r="Q2316" s="29"/>
      <c r="R2316" s="29"/>
      <c r="S2316" s="29"/>
      <c r="T2316" s="29"/>
      <c r="U2316" s="29"/>
    </row>
    <row r="2317" spans="2:21">
      <c r="B2317" s="17"/>
      <c r="C2317" s="17"/>
      <c r="D2317" s="49"/>
      <c r="E2317" s="29"/>
      <c r="F2317" s="29"/>
      <c r="G2317" s="29"/>
      <c r="L2317" s="29"/>
      <c r="M2317" s="29"/>
      <c r="N2317" s="29"/>
      <c r="O2317" s="29"/>
      <c r="P2317" s="29"/>
      <c r="Q2317" s="29"/>
      <c r="R2317" s="29"/>
      <c r="S2317" s="29"/>
      <c r="T2317" s="29"/>
      <c r="U2317" s="29"/>
    </row>
    <row r="2318" spans="2:21">
      <c r="B2318" s="17"/>
      <c r="C2318" s="17"/>
      <c r="D2318" s="49"/>
      <c r="E2318" s="29"/>
      <c r="F2318" s="29"/>
      <c r="G2318" s="29"/>
      <c r="L2318" s="29"/>
      <c r="M2318" s="29"/>
      <c r="N2318" s="29"/>
      <c r="O2318" s="29"/>
      <c r="P2318" s="29"/>
      <c r="Q2318" s="29"/>
      <c r="R2318" s="29"/>
      <c r="S2318" s="29"/>
      <c r="T2318" s="29"/>
      <c r="U2318" s="29"/>
    </row>
    <row r="2319" spans="2:21">
      <c r="B2319" s="17"/>
      <c r="C2319" s="17"/>
      <c r="D2319" s="49"/>
      <c r="E2319" s="29"/>
      <c r="F2319" s="29"/>
      <c r="G2319" s="29"/>
      <c r="L2319" s="29"/>
      <c r="M2319" s="29"/>
      <c r="N2319" s="29"/>
      <c r="O2319" s="29"/>
      <c r="P2319" s="29"/>
      <c r="Q2319" s="29"/>
      <c r="R2319" s="29"/>
      <c r="S2319" s="29"/>
      <c r="T2319" s="29"/>
      <c r="U2319" s="29"/>
    </row>
    <row r="2320" spans="2:21">
      <c r="B2320" s="17"/>
      <c r="C2320" s="17"/>
      <c r="D2320" s="49"/>
      <c r="E2320" s="29"/>
      <c r="F2320" s="29"/>
      <c r="G2320" s="29"/>
      <c r="L2320" s="29"/>
      <c r="M2320" s="29"/>
      <c r="N2320" s="29"/>
      <c r="O2320" s="29"/>
      <c r="P2320" s="29"/>
      <c r="Q2320" s="29"/>
      <c r="R2320" s="29"/>
      <c r="S2320" s="29"/>
      <c r="T2320" s="29"/>
      <c r="U2320" s="29"/>
    </row>
    <row r="2321" spans="2:21">
      <c r="B2321" s="17"/>
      <c r="C2321" s="17"/>
      <c r="D2321" s="49"/>
      <c r="E2321" s="29"/>
      <c r="F2321" s="29"/>
      <c r="G2321" s="29"/>
      <c r="L2321" s="29"/>
      <c r="M2321" s="29"/>
      <c r="N2321" s="29"/>
      <c r="O2321" s="29"/>
      <c r="P2321" s="29"/>
      <c r="Q2321" s="29"/>
      <c r="R2321" s="29"/>
      <c r="S2321" s="29"/>
      <c r="T2321" s="29"/>
      <c r="U2321" s="29"/>
    </row>
    <row r="2322" spans="2:21">
      <c r="B2322" s="17"/>
      <c r="C2322" s="17"/>
      <c r="D2322" s="49"/>
      <c r="E2322" s="29"/>
      <c r="F2322" s="29"/>
      <c r="G2322" s="29"/>
      <c r="L2322" s="29"/>
      <c r="M2322" s="29"/>
      <c r="N2322" s="29"/>
      <c r="O2322" s="29"/>
      <c r="P2322" s="29"/>
      <c r="Q2322" s="29"/>
      <c r="R2322" s="29"/>
      <c r="S2322" s="29"/>
      <c r="T2322" s="29"/>
      <c r="U2322" s="29"/>
    </row>
    <row r="2323" spans="2:21">
      <c r="B2323" s="17"/>
      <c r="C2323" s="17"/>
      <c r="D2323" s="49"/>
      <c r="E2323" s="29"/>
      <c r="F2323" s="29"/>
      <c r="G2323" s="29"/>
      <c r="L2323" s="29"/>
      <c r="M2323" s="29"/>
      <c r="N2323" s="29"/>
      <c r="O2323" s="29"/>
      <c r="P2323" s="29"/>
      <c r="Q2323" s="29"/>
      <c r="R2323" s="29"/>
      <c r="S2323" s="29"/>
      <c r="T2323" s="29"/>
      <c r="U2323" s="29"/>
    </row>
    <row r="2324" spans="2:21">
      <c r="B2324" s="17"/>
      <c r="C2324" s="17"/>
      <c r="D2324" s="49"/>
      <c r="E2324" s="29"/>
      <c r="F2324" s="29"/>
      <c r="G2324" s="29"/>
      <c r="L2324" s="29"/>
      <c r="M2324" s="29"/>
      <c r="N2324" s="29"/>
      <c r="O2324" s="29"/>
      <c r="P2324" s="29"/>
      <c r="Q2324" s="29"/>
      <c r="R2324" s="29"/>
      <c r="S2324" s="29"/>
      <c r="T2324" s="29"/>
      <c r="U2324" s="29"/>
    </row>
    <row r="2325" spans="2:21">
      <c r="B2325" s="17"/>
      <c r="C2325" s="17"/>
      <c r="D2325" s="49"/>
      <c r="E2325" s="29"/>
      <c r="F2325" s="29"/>
      <c r="G2325" s="29"/>
      <c r="L2325" s="29"/>
      <c r="M2325" s="29"/>
      <c r="N2325" s="29"/>
      <c r="O2325" s="29"/>
      <c r="P2325" s="29"/>
      <c r="Q2325" s="29"/>
      <c r="R2325" s="29"/>
      <c r="S2325" s="29"/>
      <c r="T2325" s="29"/>
      <c r="U2325" s="29"/>
    </row>
    <row r="2326" spans="2:21">
      <c r="B2326" s="17"/>
      <c r="C2326" s="17"/>
      <c r="D2326" s="49"/>
      <c r="E2326" s="29"/>
      <c r="F2326" s="29"/>
      <c r="G2326" s="29"/>
      <c r="L2326" s="29"/>
      <c r="M2326" s="29"/>
      <c r="N2326" s="29"/>
      <c r="O2326" s="29"/>
      <c r="P2326" s="29"/>
      <c r="Q2326" s="29"/>
      <c r="R2326" s="29"/>
      <c r="S2326" s="29"/>
      <c r="T2326" s="29"/>
      <c r="U2326" s="29"/>
    </row>
    <row r="2327" spans="2:21">
      <c r="B2327" s="17"/>
      <c r="C2327" s="17"/>
      <c r="D2327" s="49"/>
      <c r="E2327" s="29"/>
      <c r="F2327" s="29"/>
      <c r="G2327" s="29"/>
      <c r="L2327" s="29"/>
      <c r="M2327" s="29"/>
      <c r="N2327" s="29"/>
      <c r="O2327" s="29"/>
      <c r="P2327" s="29"/>
      <c r="Q2327" s="29"/>
      <c r="R2327" s="29"/>
      <c r="S2327" s="29"/>
      <c r="T2327" s="29"/>
      <c r="U2327" s="29"/>
    </row>
    <row r="2328" spans="2:21">
      <c r="B2328" s="17"/>
      <c r="C2328" s="17"/>
      <c r="D2328" s="49"/>
      <c r="E2328" s="29"/>
      <c r="F2328" s="29"/>
      <c r="G2328" s="29"/>
      <c r="L2328" s="29"/>
      <c r="M2328" s="29"/>
      <c r="N2328" s="29"/>
      <c r="O2328" s="29"/>
      <c r="P2328" s="29"/>
      <c r="Q2328" s="29"/>
      <c r="R2328" s="29"/>
      <c r="S2328" s="29"/>
      <c r="T2328" s="29"/>
      <c r="U2328" s="29"/>
    </row>
    <row r="2329" spans="2:21">
      <c r="B2329" s="17"/>
      <c r="C2329" s="17"/>
      <c r="D2329" s="49"/>
      <c r="E2329" s="29"/>
      <c r="F2329" s="29"/>
      <c r="G2329" s="29"/>
      <c r="L2329" s="29"/>
      <c r="M2329" s="29"/>
      <c r="N2329" s="29"/>
      <c r="O2329" s="29"/>
      <c r="P2329" s="29"/>
      <c r="Q2329" s="29"/>
      <c r="R2329" s="29"/>
      <c r="S2329" s="29"/>
      <c r="T2329" s="29"/>
      <c r="U2329" s="29"/>
    </row>
    <row r="2330" spans="2:21">
      <c r="B2330" s="17"/>
      <c r="C2330" s="17"/>
      <c r="D2330" s="49"/>
      <c r="E2330" s="29"/>
      <c r="F2330" s="29"/>
      <c r="G2330" s="29"/>
      <c r="L2330" s="29"/>
      <c r="M2330" s="29"/>
      <c r="N2330" s="29"/>
      <c r="O2330" s="29"/>
      <c r="P2330" s="29"/>
      <c r="Q2330" s="29"/>
      <c r="R2330" s="29"/>
      <c r="S2330" s="29"/>
      <c r="T2330" s="29"/>
      <c r="U2330" s="29"/>
    </row>
    <row r="2331" spans="2:21">
      <c r="B2331" s="17"/>
      <c r="C2331" s="17"/>
      <c r="D2331" s="49"/>
      <c r="E2331" s="29"/>
      <c r="F2331" s="29"/>
      <c r="G2331" s="29"/>
      <c r="L2331" s="29"/>
      <c r="M2331" s="29"/>
      <c r="N2331" s="29"/>
      <c r="O2331" s="29"/>
      <c r="P2331" s="29"/>
      <c r="Q2331" s="29"/>
      <c r="R2331" s="29"/>
      <c r="S2331" s="29"/>
      <c r="T2331" s="29"/>
      <c r="U2331" s="29"/>
    </row>
    <row r="2332" spans="2:21">
      <c r="B2332" s="17"/>
      <c r="C2332" s="17"/>
      <c r="D2332" s="49"/>
      <c r="E2332" s="29"/>
      <c r="F2332" s="29"/>
      <c r="G2332" s="29"/>
      <c r="L2332" s="29"/>
      <c r="M2332" s="29"/>
      <c r="N2332" s="29"/>
      <c r="O2332" s="29"/>
      <c r="P2332" s="29"/>
      <c r="Q2332" s="29"/>
      <c r="R2332" s="29"/>
      <c r="S2332" s="29"/>
      <c r="T2332" s="29"/>
      <c r="U2332" s="29"/>
    </row>
    <row r="2333" spans="2:21">
      <c r="B2333" s="17"/>
      <c r="C2333" s="17"/>
      <c r="D2333" s="49"/>
      <c r="E2333" s="29"/>
      <c r="F2333" s="29"/>
      <c r="G2333" s="29"/>
      <c r="L2333" s="29"/>
      <c r="M2333" s="29"/>
      <c r="N2333" s="29"/>
      <c r="O2333" s="29"/>
      <c r="P2333" s="29"/>
      <c r="Q2333" s="29"/>
      <c r="R2333" s="29"/>
      <c r="S2333" s="29"/>
      <c r="T2333" s="29"/>
      <c r="U2333" s="29"/>
    </row>
    <row r="2334" spans="2:21">
      <c r="B2334" s="17"/>
      <c r="C2334" s="17"/>
      <c r="D2334" s="49"/>
      <c r="E2334" s="29"/>
      <c r="F2334" s="29"/>
      <c r="G2334" s="29"/>
      <c r="L2334" s="29"/>
      <c r="M2334" s="29"/>
      <c r="N2334" s="29"/>
      <c r="O2334" s="29"/>
      <c r="P2334" s="29"/>
      <c r="Q2334" s="29"/>
      <c r="R2334" s="29"/>
      <c r="S2334" s="29"/>
      <c r="T2334" s="29"/>
      <c r="U2334" s="29"/>
    </row>
    <row r="2335" spans="2:21">
      <c r="B2335" s="17"/>
      <c r="C2335" s="17"/>
      <c r="D2335" s="49"/>
      <c r="E2335" s="29"/>
      <c r="F2335" s="29"/>
      <c r="G2335" s="29"/>
      <c r="L2335" s="29"/>
      <c r="M2335" s="29"/>
      <c r="N2335" s="29"/>
      <c r="O2335" s="29"/>
      <c r="P2335" s="29"/>
      <c r="Q2335" s="29"/>
      <c r="R2335" s="29"/>
      <c r="S2335" s="29"/>
      <c r="T2335" s="29"/>
      <c r="U2335" s="29"/>
    </row>
    <row r="2336" spans="2:21">
      <c r="B2336" s="17"/>
      <c r="C2336" s="17"/>
      <c r="D2336" s="49"/>
      <c r="E2336" s="29"/>
      <c r="F2336" s="29"/>
      <c r="G2336" s="29"/>
      <c r="L2336" s="29"/>
      <c r="M2336" s="29"/>
      <c r="N2336" s="29"/>
      <c r="O2336" s="29"/>
      <c r="P2336" s="29"/>
      <c r="Q2336" s="29"/>
      <c r="R2336" s="29"/>
      <c r="S2336" s="29"/>
      <c r="T2336" s="29"/>
      <c r="U2336" s="29"/>
    </row>
    <row r="2337" spans="2:21">
      <c r="B2337" s="17"/>
      <c r="C2337" s="17"/>
      <c r="D2337" s="49"/>
      <c r="E2337" s="29"/>
      <c r="F2337" s="29"/>
      <c r="G2337" s="29"/>
      <c r="L2337" s="29"/>
      <c r="M2337" s="29"/>
      <c r="N2337" s="29"/>
      <c r="O2337" s="29"/>
      <c r="P2337" s="29"/>
      <c r="Q2337" s="29"/>
      <c r="R2337" s="29"/>
      <c r="S2337" s="29"/>
      <c r="T2337" s="29"/>
      <c r="U2337" s="29"/>
    </row>
    <row r="2338" spans="2:21">
      <c r="B2338" s="17"/>
      <c r="C2338" s="17"/>
      <c r="D2338" s="49"/>
      <c r="E2338" s="29"/>
      <c r="F2338" s="29"/>
      <c r="G2338" s="29"/>
      <c r="L2338" s="29"/>
      <c r="M2338" s="29"/>
      <c r="N2338" s="29"/>
      <c r="O2338" s="29"/>
      <c r="P2338" s="29"/>
      <c r="Q2338" s="29"/>
      <c r="R2338" s="29"/>
      <c r="S2338" s="29"/>
      <c r="T2338" s="29"/>
      <c r="U2338" s="29"/>
    </row>
    <row r="2339" spans="2:21">
      <c r="B2339" s="17"/>
      <c r="C2339" s="17"/>
      <c r="D2339" s="49"/>
      <c r="E2339" s="29"/>
      <c r="F2339" s="29"/>
      <c r="G2339" s="29"/>
      <c r="L2339" s="29"/>
      <c r="M2339" s="29"/>
      <c r="N2339" s="29"/>
      <c r="O2339" s="29"/>
      <c r="P2339" s="29"/>
      <c r="Q2339" s="29"/>
      <c r="R2339" s="29"/>
      <c r="S2339" s="29"/>
      <c r="T2339" s="29"/>
      <c r="U2339" s="29"/>
    </row>
    <row r="2340" spans="2:21">
      <c r="B2340" s="17"/>
      <c r="C2340" s="17"/>
      <c r="D2340" s="49"/>
      <c r="E2340" s="29"/>
      <c r="F2340" s="29"/>
      <c r="G2340" s="29"/>
      <c r="L2340" s="29"/>
      <c r="M2340" s="29"/>
      <c r="N2340" s="29"/>
      <c r="O2340" s="29"/>
      <c r="P2340" s="29"/>
      <c r="Q2340" s="29"/>
      <c r="R2340" s="29"/>
      <c r="S2340" s="29"/>
      <c r="T2340" s="29"/>
      <c r="U2340" s="29"/>
    </row>
    <row r="2341" spans="2:21">
      <c r="B2341" s="17"/>
      <c r="C2341" s="17"/>
      <c r="D2341" s="49"/>
      <c r="E2341" s="29"/>
      <c r="F2341" s="29"/>
      <c r="G2341" s="29"/>
      <c r="L2341" s="29"/>
      <c r="M2341" s="29"/>
      <c r="N2341" s="29"/>
      <c r="O2341" s="29"/>
      <c r="P2341" s="29"/>
      <c r="Q2341" s="29"/>
      <c r="R2341" s="29"/>
      <c r="S2341" s="29"/>
      <c r="T2341" s="29"/>
      <c r="U2341" s="29"/>
    </row>
    <row r="2342" spans="2:21">
      <c r="B2342" s="17"/>
      <c r="C2342" s="17"/>
      <c r="D2342" s="49"/>
      <c r="E2342" s="29"/>
      <c r="F2342" s="29"/>
      <c r="G2342" s="29"/>
      <c r="L2342" s="29"/>
      <c r="M2342" s="29"/>
      <c r="N2342" s="29"/>
      <c r="O2342" s="29"/>
      <c r="P2342" s="29"/>
      <c r="Q2342" s="29"/>
      <c r="R2342" s="29"/>
      <c r="S2342" s="29"/>
      <c r="T2342" s="29"/>
      <c r="U2342" s="29"/>
    </row>
    <row r="2343" spans="2:21">
      <c r="B2343" s="17"/>
      <c r="C2343" s="17"/>
      <c r="D2343" s="49"/>
      <c r="E2343" s="29"/>
      <c r="F2343" s="29"/>
      <c r="G2343" s="29"/>
      <c r="L2343" s="29"/>
      <c r="M2343" s="29"/>
      <c r="N2343" s="29"/>
      <c r="O2343" s="29"/>
      <c r="P2343" s="29"/>
      <c r="Q2343" s="29"/>
      <c r="R2343" s="29"/>
      <c r="S2343" s="29"/>
      <c r="T2343" s="29"/>
      <c r="U2343" s="29"/>
    </row>
    <row r="2344" spans="2:21">
      <c r="B2344" s="17"/>
      <c r="C2344" s="17"/>
      <c r="D2344" s="49"/>
      <c r="E2344" s="29"/>
      <c r="F2344" s="29"/>
      <c r="G2344" s="29"/>
      <c r="L2344" s="29"/>
      <c r="M2344" s="29"/>
      <c r="N2344" s="29"/>
      <c r="O2344" s="29"/>
      <c r="P2344" s="29"/>
      <c r="Q2344" s="29"/>
      <c r="R2344" s="29"/>
      <c r="S2344" s="29"/>
      <c r="T2344" s="29"/>
      <c r="U2344" s="29"/>
    </row>
    <row r="2345" spans="2:21">
      <c r="B2345" s="17"/>
      <c r="C2345" s="17"/>
      <c r="D2345" s="49"/>
      <c r="E2345" s="29"/>
      <c r="F2345" s="29"/>
      <c r="G2345" s="29"/>
      <c r="L2345" s="29"/>
      <c r="M2345" s="29"/>
      <c r="N2345" s="29"/>
      <c r="O2345" s="29"/>
      <c r="P2345" s="29"/>
      <c r="Q2345" s="29"/>
      <c r="R2345" s="29"/>
      <c r="S2345" s="29"/>
      <c r="T2345" s="29"/>
      <c r="U2345" s="29"/>
    </row>
    <row r="2346" spans="2:21">
      <c r="B2346" s="17"/>
      <c r="C2346" s="17"/>
      <c r="D2346" s="49"/>
      <c r="E2346" s="29"/>
      <c r="F2346" s="29"/>
      <c r="G2346" s="29"/>
      <c r="L2346" s="29"/>
      <c r="M2346" s="29"/>
      <c r="N2346" s="29"/>
      <c r="O2346" s="29"/>
      <c r="P2346" s="29"/>
      <c r="Q2346" s="29"/>
      <c r="R2346" s="29"/>
      <c r="S2346" s="29"/>
      <c r="T2346" s="29"/>
      <c r="U2346" s="29"/>
    </row>
    <row r="2347" spans="2:21">
      <c r="B2347" s="17"/>
      <c r="C2347" s="17"/>
      <c r="D2347" s="49"/>
      <c r="E2347" s="29"/>
      <c r="F2347" s="29"/>
      <c r="G2347" s="29"/>
      <c r="L2347" s="29"/>
      <c r="M2347" s="29"/>
      <c r="N2347" s="29"/>
      <c r="O2347" s="29"/>
      <c r="P2347" s="29"/>
      <c r="Q2347" s="29"/>
      <c r="R2347" s="29"/>
      <c r="S2347" s="29"/>
      <c r="T2347" s="29"/>
      <c r="U2347" s="29"/>
    </row>
    <row r="2348" spans="2:21">
      <c r="B2348" s="17"/>
      <c r="C2348" s="17"/>
      <c r="D2348" s="49"/>
      <c r="E2348" s="29"/>
      <c r="F2348" s="29"/>
      <c r="G2348" s="29"/>
      <c r="L2348" s="29"/>
      <c r="M2348" s="29"/>
      <c r="N2348" s="29"/>
      <c r="O2348" s="29"/>
      <c r="P2348" s="29"/>
      <c r="Q2348" s="29"/>
      <c r="R2348" s="29"/>
      <c r="S2348" s="29"/>
      <c r="T2348" s="29"/>
      <c r="U2348" s="29"/>
    </row>
    <row r="2349" spans="2:21">
      <c r="B2349" s="17"/>
      <c r="C2349" s="17"/>
      <c r="D2349" s="49"/>
      <c r="E2349" s="29"/>
      <c r="F2349" s="29"/>
      <c r="G2349" s="29"/>
      <c r="L2349" s="29"/>
      <c r="M2349" s="29"/>
      <c r="N2349" s="29"/>
      <c r="O2349" s="29"/>
      <c r="P2349" s="29"/>
      <c r="Q2349" s="29"/>
      <c r="R2349" s="29"/>
      <c r="S2349" s="29"/>
      <c r="T2349" s="29"/>
      <c r="U2349" s="29"/>
    </row>
    <row r="2350" spans="2:21">
      <c r="B2350" s="17"/>
      <c r="C2350" s="17"/>
      <c r="D2350" s="49"/>
      <c r="E2350" s="29"/>
      <c r="F2350" s="29"/>
      <c r="G2350" s="29"/>
      <c r="L2350" s="29"/>
      <c r="M2350" s="29"/>
      <c r="N2350" s="29"/>
      <c r="O2350" s="29"/>
      <c r="P2350" s="29"/>
      <c r="Q2350" s="29"/>
      <c r="R2350" s="29"/>
      <c r="S2350" s="29"/>
      <c r="T2350" s="29"/>
      <c r="U2350" s="29"/>
    </row>
    <row r="2351" spans="2:21">
      <c r="B2351" s="17"/>
      <c r="C2351" s="17"/>
      <c r="D2351" s="49"/>
      <c r="E2351" s="29"/>
      <c r="F2351" s="29"/>
      <c r="G2351" s="29"/>
      <c r="L2351" s="29"/>
      <c r="M2351" s="29"/>
      <c r="N2351" s="29"/>
      <c r="O2351" s="29"/>
      <c r="P2351" s="29"/>
      <c r="Q2351" s="29"/>
      <c r="R2351" s="29"/>
      <c r="S2351" s="29"/>
      <c r="T2351" s="29"/>
      <c r="U2351" s="29"/>
    </row>
    <row r="2352" spans="2:21">
      <c r="B2352" s="17"/>
      <c r="C2352" s="17"/>
      <c r="D2352" s="49"/>
      <c r="E2352" s="29"/>
      <c r="F2352" s="29"/>
      <c r="G2352" s="29"/>
      <c r="L2352" s="29"/>
      <c r="M2352" s="29"/>
      <c r="N2352" s="29"/>
      <c r="O2352" s="29"/>
      <c r="P2352" s="29"/>
      <c r="Q2352" s="29"/>
      <c r="R2352" s="29"/>
      <c r="S2352" s="29"/>
      <c r="T2352" s="29"/>
      <c r="U2352" s="29"/>
    </row>
    <row r="2353" spans="2:21">
      <c r="B2353" s="17"/>
      <c r="C2353" s="17"/>
      <c r="D2353" s="49"/>
      <c r="E2353" s="29"/>
      <c r="F2353" s="29"/>
      <c r="G2353" s="29"/>
      <c r="L2353" s="29"/>
      <c r="M2353" s="29"/>
      <c r="N2353" s="29"/>
      <c r="O2353" s="29"/>
      <c r="P2353" s="29"/>
      <c r="Q2353" s="29"/>
      <c r="R2353" s="29"/>
      <c r="S2353" s="29"/>
      <c r="T2353" s="29"/>
      <c r="U2353" s="29"/>
    </row>
    <row r="2354" spans="2:21">
      <c r="B2354" s="17"/>
      <c r="C2354" s="17"/>
      <c r="D2354" s="49"/>
      <c r="E2354" s="29"/>
      <c r="F2354" s="29"/>
      <c r="G2354" s="29"/>
      <c r="L2354" s="29"/>
      <c r="M2354" s="29"/>
      <c r="N2354" s="29"/>
      <c r="O2354" s="29"/>
      <c r="P2354" s="29"/>
      <c r="Q2354" s="29"/>
      <c r="R2354" s="29"/>
      <c r="S2354" s="29"/>
      <c r="T2354" s="29"/>
      <c r="U2354" s="29"/>
    </row>
    <row r="2355" spans="2:21">
      <c r="B2355" s="17"/>
      <c r="C2355" s="17"/>
      <c r="D2355" s="49"/>
      <c r="E2355" s="29"/>
      <c r="F2355" s="29"/>
      <c r="G2355" s="29"/>
      <c r="L2355" s="29"/>
      <c r="M2355" s="29"/>
      <c r="N2355" s="29"/>
      <c r="O2355" s="29"/>
      <c r="P2355" s="29"/>
      <c r="Q2355" s="29"/>
      <c r="R2355" s="29"/>
      <c r="S2355" s="29"/>
      <c r="T2355" s="29"/>
      <c r="U2355" s="29"/>
    </row>
    <row r="2356" spans="2:21">
      <c r="B2356" s="17"/>
      <c r="C2356" s="17"/>
      <c r="D2356" s="49"/>
      <c r="E2356" s="29"/>
      <c r="F2356" s="29"/>
      <c r="G2356" s="29"/>
      <c r="L2356" s="29"/>
      <c r="M2356" s="29"/>
      <c r="N2356" s="29"/>
      <c r="O2356" s="29"/>
      <c r="P2356" s="29"/>
      <c r="Q2356" s="29"/>
      <c r="R2356" s="29"/>
      <c r="S2356" s="29"/>
      <c r="T2356" s="29"/>
      <c r="U2356" s="29"/>
    </row>
    <row r="2357" spans="2:21">
      <c r="B2357" s="17"/>
      <c r="C2357" s="17"/>
      <c r="D2357" s="49"/>
      <c r="E2357" s="29"/>
      <c r="F2357" s="29"/>
      <c r="G2357" s="29"/>
      <c r="L2357" s="29"/>
      <c r="M2357" s="29"/>
      <c r="N2357" s="29"/>
      <c r="O2357" s="29"/>
      <c r="P2357" s="29"/>
      <c r="Q2357" s="29"/>
      <c r="R2357" s="29"/>
      <c r="S2357" s="29"/>
      <c r="T2357" s="29"/>
      <c r="U2357" s="29"/>
    </row>
    <row r="2358" spans="2:21">
      <c r="B2358" s="17"/>
      <c r="C2358" s="17"/>
      <c r="D2358" s="49"/>
      <c r="E2358" s="29"/>
      <c r="F2358" s="29"/>
      <c r="G2358" s="29"/>
      <c r="L2358" s="29"/>
      <c r="M2358" s="29"/>
      <c r="N2358" s="29"/>
      <c r="O2358" s="29"/>
      <c r="P2358" s="29"/>
      <c r="Q2358" s="29"/>
      <c r="R2358" s="29"/>
      <c r="S2358" s="29"/>
      <c r="T2358" s="29"/>
      <c r="U2358" s="29"/>
    </row>
    <row r="2359" spans="2:21">
      <c r="B2359" s="17"/>
      <c r="C2359" s="17"/>
      <c r="D2359" s="49"/>
      <c r="E2359" s="29"/>
      <c r="F2359" s="29"/>
      <c r="G2359" s="29"/>
      <c r="L2359" s="29"/>
      <c r="M2359" s="29"/>
      <c r="N2359" s="29"/>
      <c r="O2359" s="29"/>
      <c r="P2359" s="29"/>
      <c r="Q2359" s="29"/>
      <c r="R2359" s="29"/>
      <c r="S2359" s="29"/>
      <c r="T2359" s="29"/>
      <c r="U2359" s="29"/>
    </row>
    <row r="2360" spans="2:21">
      <c r="B2360" s="17"/>
      <c r="C2360" s="17"/>
      <c r="D2360" s="49"/>
      <c r="E2360" s="29"/>
      <c r="F2360" s="29"/>
      <c r="G2360" s="29"/>
      <c r="L2360" s="29"/>
      <c r="M2360" s="29"/>
      <c r="N2360" s="29"/>
      <c r="O2360" s="29"/>
      <c r="P2360" s="29"/>
      <c r="Q2360" s="29"/>
      <c r="R2360" s="29"/>
      <c r="S2360" s="29"/>
      <c r="T2360" s="29"/>
      <c r="U2360" s="29"/>
    </row>
    <row r="2361" spans="2:21">
      <c r="B2361" s="17"/>
      <c r="C2361" s="17"/>
      <c r="D2361" s="49"/>
      <c r="E2361" s="29"/>
      <c r="F2361" s="29"/>
      <c r="G2361" s="29"/>
      <c r="L2361" s="29"/>
      <c r="M2361" s="29"/>
      <c r="N2361" s="29"/>
      <c r="O2361" s="29"/>
      <c r="P2361" s="29"/>
      <c r="Q2361" s="29"/>
      <c r="R2361" s="29"/>
      <c r="S2361" s="29"/>
      <c r="T2361" s="29"/>
      <c r="U2361" s="29"/>
    </row>
    <row r="2362" spans="2:21">
      <c r="B2362" s="17"/>
      <c r="C2362" s="17"/>
      <c r="D2362" s="49"/>
      <c r="E2362" s="29"/>
      <c r="F2362" s="29"/>
      <c r="G2362" s="29"/>
      <c r="L2362" s="29"/>
      <c r="M2362" s="29"/>
      <c r="N2362" s="29"/>
      <c r="O2362" s="29"/>
      <c r="P2362" s="29"/>
      <c r="Q2362" s="29"/>
      <c r="R2362" s="29"/>
      <c r="S2362" s="29"/>
      <c r="T2362" s="29"/>
      <c r="U2362" s="29"/>
    </row>
    <row r="2363" spans="2:21">
      <c r="B2363" s="17"/>
      <c r="C2363" s="17"/>
      <c r="D2363" s="49"/>
      <c r="E2363" s="29"/>
      <c r="F2363" s="29"/>
      <c r="G2363" s="29"/>
      <c r="L2363" s="29"/>
      <c r="M2363" s="29"/>
      <c r="N2363" s="29"/>
      <c r="O2363" s="29"/>
      <c r="P2363" s="29"/>
      <c r="Q2363" s="29"/>
      <c r="R2363" s="29"/>
      <c r="S2363" s="29"/>
      <c r="T2363" s="29"/>
      <c r="U2363" s="29"/>
    </row>
    <row r="2364" spans="2:21">
      <c r="B2364" s="17"/>
      <c r="C2364" s="17"/>
      <c r="D2364" s="49"/>
      <c r="E2364" s="29"/>
      <c r="F2364" s="29"/>
      <c r="G2364" s="29"/>
      <c r="L2364" s="29"/>
      <c r="M2364" s="29"/>
      <c r="N2364" s="29"/>
      <c r="O2364" s="29"/>
      <c r="P2364" s="29"/>
      <c r="Q2364" s="29"/>
      <c r="R2364" s="29"/>
      <c r="S2364" s="29"/>
      <c r="T2364" s="29"/>
      <c r="U2364" s="29"/>
    </row>
    <row r="2365" spans="2:21">
      <c r="B2365" s="17"/>
      <c r="C2365" s="17"/>
      <c r="D2365" s="49"/>
      <c r="E2365" s="29"/>
      <c r="F2365" s="29"/>
      <c r="G2365" s="29"/>
      <c r="L2365" s="29"/>
      <c r="M2365" s="29"/>
      <c r="N2365" s="29"/>
      <c r="O2365" s="29"/>
      <c r="P2365" s="29"/>
      <c r="Q2365" s="29"/>
      <c r="R2365" s="29"/>
      <c r="S2365" s="29"/>
      <c r="T2365" s="29"/>
      <c r="U2365" s="29"/>
    </row>
    <row r="2366" spans="2:21">
      <c r="B2366" s="17"/>
      <c r="C2366" s="17"/>
      <c r="D2366" s="49"/>
      <c r="E2366" s="29"/>
      <c r="F2366" s="29"/>
      <c r="G2366" s="29"/>
      <c r="L2366" s="29"/>
      <c r="M2366" s="29"/>
      <c r="N2366" s="29"/>
      <c r="O2366" s="29"/>
      <c r="P2366" s="29"/>
      <c r="Q2366" s="29"/>
      <c r="R2366" s="29"/>
      <c r="S2366" s="29"/>
      <c r="T2366" s="29"/>
      <c r="U2366" s="29"/>
    </row>
    <row r="2367" spans="2:21">
      <c r="B2367" s="17"/>
      <c r="C2367" s="17"/>
      <c r="D2367" s="49"/>
      <c r="E2367" s="29"/>
      <c r="F2367" s="29"/>
      <c r="G2367" s="29"/>
      <c r="L2367" s="29"/>
      <c r="M2367" s="29"/>
      <c r="N2367" s="29"/>
      <c r="O2367" s="29"/>
      <c r="P2367" s="29"/>
      <c r="Q2367" s="29"/>
      <c r="R2367" s="29"/>
      <c r="S2367" s="29"/>
      <c r="T2367" s="29"/>
      <c r="U2367" s="29"/>
    </row>
    <row r="2368" spans="2:21">
      <c r="B2368" s="17"/>
      <c r="C2368" s="17"/>
      <c r="D2368" s="49"/>
      <c r="E2368" s="29"/>
      <c r="F2368" s="29"/>
      <c r="G2368" s="29"/>
      <c r="L2368" s="29"/>
      <c r="M2368" s="29"/>
      <c r="N2368" s="29"/>
      <c r="O2368" s="29"/>
      <c r="P2368" s="29"/>
      <c r="Q2368" s="29"/>
      <c r="R2368" s="29"/>
      <c r="S2368" s="29"/>
      <c r="T2368" s="29"/>
      <c r="U2368" s="29"/>
    </row>
    <row r="2369" spans="2:21">
      <c r="B2369" s="17"/>
      <c r="C2369" s="17"/>
      <c r="D2369" s="49"/>
      <c r="E2369" s="29"/>
      <c r="F2369" s="29"/>
      <c r="G2369" s="29"/>
      <c r="L2369" s="29"/>
      <c r="M2369" s="29"/>
      <c r="N2369" s="29"/>
      <c r="O2369" s="29"/>
      <c r="P2369" s="29"/>
      <c r="Q2369" s="29"/>
      <c r="R2369" s="29"/>
      <c r="S2369" s="29"/>
      <c r="T2369" s="29"/>
      <c r="U2369" s="29"/>
    </row>
    <row r="2370" spans="2:21">
      <c r="B2370" s="17"/>
      <c r="C2370" s="17"/>
      <c r="D2370" s="49"/>
      <c r="E2370" s="29"/>
      <c r="F2370" s="29"/>
      <c r="G2370" s="29"/>
      <c r="L2370" s="29"/>
      <c r="M2370" s="29"/>
      <c r="N2370" s="29"/>
      <c r="O2370" s="29"/>
      <c r="P2370" s="29"/>
      <c r="Q2370" s="29"/>
      <c r="R2370" s="29"/>
      <c r="S2370" s="29"/>
      <c r="T2370" s="29"/>
      <c r="U2370" s="29"/>
    </row>
    <row r="2371" spans="2:21">
      <c r="B2371" s="17"/>
      <c r="C2371" s="17"/>
      <c r="D2371" s="49"/>
      <c r="E2371" s="29"/>
      <c r="F2371" s="29"/>
      <c r="G2371" s="29"/>
      <c r="L2371" s="29"/>
      <c r="M2371" s="29"/>
      <c r="N2371" s="29"/>
      <c r="O2371" s="29"/>
      <c r="P2371" s="29"/>
      <c r="Q2371" s="29"/>
      <c r="R2371" s="29"/>
      <c r="S2371" s="29"/>
      <c r="T2371" s="29"/>
      <c r="U2371" s="29"/>
    </row>
    <row r="2372" spans="2:21">
      <c r="B2372" s="17"/>
      <c r="C2372" s="17"/>
      <c r="D2372" s="49"/>
      <c r="E2372" s="29"/>
      <c r="F2372" s="29"/>
      <c r="G2372" s="29"/>
      <c r="L2372" s="29"/>
      <c r="M2372" s="29"/>
      <c r="N2372" s="29"/>
      <c r="O2372" s="29"/>
      <c r="P2372" s="29"/>
      <c r="Q2372" s="29"/>
      <c r="R2372" s="29"/>
      <c r="S2372" s="29"/>
      <c r="T2372" s="29"/>
      <c r="U2372" s="29"/>
    </row>
    <row r="2373" spans="2:21">
      <c r="B2373" s="17"/>
      <c r="C2373" s="17"/>
      <c r="D2373" s="49"/>
      <c r="E2373" s="29"/>
      <c r="F2373" s="29"/>
      <c r="G2373" s="29"/>
      <c r="L2373" s="29"/>
      <c r="M2373" s="29"/>
      <c r="N2373" s="29"/>
      <c r="O2373" s="29"/>
      <c r="P2373" s="29"/>
      <c r="Q2373" s="29"/>
      <c r="R2373" s="29"/>
      <c r="S2373" s="29"/>
      <c r="T2373" s="29"/>
      <c r="U2373" s="29"/>
    </row>
    <row r="2374" spans="2:21">
      <c r="B2374" s="17"/>
      <c r="C2374" s="17"/>
      <c r="D2374" s="49"/>
      <c r="E2374" s="29"/>
      <c r="F2374" s="29"/>
      <c r="G2374" s="29"/>
      <c r="L2374" s="29"/>
      <c r="M2374" s="29"/>
      <c r="N2374" s="29"/>
      <c r="O2374" s="29"/>
      <c r="P2374" s="29"/>
      <c r="Q2374" s="29"/>
      <c r="R2374" s="29"/>
      <c r="S2374" s="29"/>
      <c r="T2374" s="29"/>
      <c r="U2374" s="29"/>
    </row>
    <row r="2375" spans="2:21">
      <c r="B2375" s="17"/>
      <c r="C2375" s="17"/>
      <c r="D2375" s="49"/>
      <c r="E2375" s="29"/>
      <c r="F2375" s="29"/>
      <c r="G2375" s="29"/>
      <c r="L2375" s="29"/>
      <c r="M2375" s="29"/>
      <c r="N2375" s="29"/>
      <c r="O2375" s="29"/>
      <c r="P2375" s="29"/>
      <c r="Q2375" s="29"/>
      <c r="R2375" s="29"/>
      <c r="S2375" s="29"/>
      <c r="T2375" s="29"/>
      <c r="U2375" s="29"/>
    </row>
    <row r="2376" spans="2:21">
      <c r="B2376" s="17"/>
      <c r="C2376" s="17"/>
      <c r="D2376" s="49"/>
      <c r="E2376" s="29"/>
      <c r="F2376" s="29"/>
      <c r="G2376" s="29"/>
      <c r="L2376" s="29"/>
      <c r="M2376" s="29"/>
      <c r="N2376" s="29"/>
      <c r="O2376" s="29"/>
      <c r="P2376" s="29"/>
      <c r="Q2376" s="29"/>
      <c r="R2376" s="29"/>
      <c r="S2376" s="29"/>
      <c r="T2376" s="29"/>
      <c r="U2376" s="29"/>
    </row>
    <row r="2377" spans="2:21">
      <c r="B2377" s="17"/>
      <c r="C2377" s="17"/>
      <c r="D2377" s="49"/>
      <c r="E2377" s="29"/>
      <c r="F2377" s="29"/>
      <c r="G2377" s="29"/>
      <c r="L2377" s="29"/>
      <c r="M2377" s="29"/>
      <c r="N2377" s="29"/>
      <c r="O2377" s="29"/>
      <c r="P2377" s="29"/>
      <c r="Q2377" s="29"/>
      <c r="R2377" s="29"/>
      <c r="S2377" s="29"/>
      <c r="T2377" s="29"/>
      <c r="U2377" s="29"/>
    </row>
    <row r="2378" spans="2:21">
      <c r="B2378" s="17"/>
      <c r="C2378" s="17"/>
      <c r="D2378" s="49"/>
      <c r="E2378" s="29"/>
      <c r="F2378" s="29"/>
      <c r="G2378" s="29"/>
      <c r="L2378" s="29"/>
      <c r="M2378" s="29"/>
      <c r="N2378" s="29"/>
      <c r="O2378" s="29"/>
      <c r="P2378" s="29"/>
      <c r="Q2378" s="29"/>
      <c r="R2378" s="29"/>
      <c r="S2378" s="29"/>
      <c r="T2378" s="29"/>
      <c r="U2378" s="29"/>
    </row>
    <row r="2379" spans="2:21">
      <c r="B2379" s="17"/>
      <c r="C2379" s="17"/>
      <c r="D2379" s="49"/>
      <c r="E2379" s="29"/>
      <c r="F2379" s="29"/>
      <c r="G2379" s="29"/>
      <c r="L2379" s="29"/>
      <c r="M2379" s="29"/>
      <c r="N2379" s="29"/>
      <c r="O2379" s="29"/>
      <c r="P2379" s="29"/>
      <c r="Q2379" s="29"/>
      <c r="R2379" s="29"/>
      <c r="S2379" s="29"/>
      <c r="T2379" s="29"/>
      <c r="U2379" s="29"/>
    </row>
    <row r="2380" spans="2:21">
      <c r="B2380" s="17"/>
      <c r="C2380" s="17"/>
      <c r="D2380" s="49"/>
      <c r="E2380" s="29"/>
      <c r="F2380" s="29"/>
      <c r="G2380" s="29"/>
      <c r="L2380" s="29"/>
      <c r="M2380" s="29"/>
      <c r="N2380" s="29"/>
      <c r="O2380" s="29"/>
      <c r="P2380" s="29"/>
      <c r="Q2380" s="29"/>
      <c r="R2380" s="29"/>
      <c r="S2380" s="29"/>
      <c r="T2380" s="29"/>
      <c r="U2380" s="29"/>
    </row>
    <row r="2381" spans="2:21">
      <c r="B2381" s="17"/>
      <c r="C2381" s="17"/>
      <c r="D2381" s="49"/>
      <c r="E2381" s="29"/>
      <c r="F2381" s="29"/>
      <c r="G2381" s="29"/>
      <c r="L2381" s="29"/>
      <c r="M2381" s="29"/>
      <c r="N2381" s="29"/>
      <c r="O2381" s="29"/>
      <c r="P2381" s="29"/>
      <c r="Q2381" s="29"/>
      <c r="R2381" s="29"/>
      <c r="S2381" s="29"/>
      <c r="T2381" s="29"/>
      <c r="U2381" s="29"/>
    </row>
    <row r="2382" spans="2:21">
      <c r="B2382" s="17"/>
      <c r="C2382" s="17"/>
      <c r="D2382" s="49"/>
      <c r="E2382" s="29"/>
      <c r="F2382" s="29"/>
      <c r="G2382" s="29"/>
      <c r="L2382" s="29"/>
      <c r="M2382" s="29"/>
      <c r="N2382" s="29"/>
      <c r="O2382" s="29"/>
      <c r="P2382" s="29"/>
      <c r="Q2382" s="29"/>
      <c r="R2382" s="29"/>
      <c r="S2382" s="29"/>
      <c r="T2382" s="29"/>
      <c r="U2382" s="29"/>
    </row>
    <row r="2383" spans="2:21">
      <c r="B2383" s="17"/>
      <c r="C2383" s="17"/>
      <c r="D2383" s="49"/>
      <c r="E2383" s="29"/>
      <c r="F2383" s="29"/>
      <c r="G2383" s="29"/>
      <c r="L2383" s="29"/>
      <c r="M2383" s="29"/>
      <c r="N2383" s="29"/>
      <c r="O2383" s="29"/>
      <c r="P2383" s="29"/>
      <c r="Q2383" s="29"/>
      <c r="R2383" s="29"/>
      <c r="S2383" s="29"/>
      <c r="T2383" s="29"/>
      <c r="U2383" s="29"/>
    </row>
    <row r="2384" spans="2:21">
      <c r="B2384" s="17"/>
      <c r="C2384" s="17"/>
      <c r="D2384" s="49"/>
      <c r="E2384" s="29"/>
      <c r="F2384" s="29"/>
      <c r="G2384" s="29"/>
      <c r="L2384" s="29"/>
      <c r="M2384" s="29"/>
      <c r="N2384" s="29"/>
      <c r="O2384" s="29"/>
      <c r="P2384" s="29"/>
      <c r="Q2384" s="29"/>
      <c r="R2384" s="29"/>
      <c r="S2384" s="29"/>
      <c r="T2384" s="29"/>
      <c r="U2384" s="29"/>
    </row>
    <row r="2385" spans="2:21">
      <c r="B2385" s="17"/>
      <c r="C2385" s="17"/>
      <c r="D2385" s="49"/>
      <c r="E2385" s="29"/>
      <c r="F2385" s="29"/>
      <c r="G2385" s="29"/>
      <c r="L2385" s="29"/>
      <c r="M2385" s="29"/>
      <c r="N2385" s="29"/>
      <c r="O2385" s="29"/>
      <c r="P2385" s="29"/>
      <c r="Q2385" s="29"/>
      <c r="R2385" s="29"/>
      <c r="S2385" s="29"/>
      <c r="T2385" s="29"/>
      <c r="U2385" s="29"/>
    </row>
    <row r="2386" spans="2:21">
      <c r="B2386" s="17"/>
      <c r="C2386" s="17"/>
      <c r="D2386" s="49"/>
      <c r="E2386" s="29"/>
      <c r="F2386" s="29"/>
      <c r="G2386" s="29"/>
      <c r="L2386" s="29"/>
      <c r="M2386" s="29"/>
      <c r="N2386" s="29"/>
      <c r="O2386" s="29"/>
      <c r="P2386" s="29"/>
      <c r="Q2386" s="29"/>
      <c r="R2386" s="29"/>
      <c r="S2386" s="29"/>
      <c r="T2386" s="29"/>
      <c r="U2386" s="29"/>
    </row>
    <row r="2387" spans="2:21">
      <c r="B2387" s="17"/>
      <c r="C2387" s="17"/>
      <c r="D2387" s="49"/>
      <c r="E2387" s="29"/>
      <c r="F2387" s="29"/>
      <c r="G2387" s="29"/>
      <c r="L2387" s="29"/>
      <c r="M2387" s="29"/>
      <c r="N2387" s="29"/>
      <c r="O2387" s="29"/>
      <c r="P2387" s="29"/>
      <c r="Q2387" s="29"/>
      <c r="R2387" s="29"/>
      <c r="S2387" s="29"/>
      <c r="T2387" s="29"/>
      <c r="U2387" s="29"/>
    </row>
    <row r="2388" spans="2:21">
      <c r="B2388" s="17"/>
      <c r="C2388" s="17"/>
      <c r="D2388" s="49"/>
      <c r="E2388" s="29"/>
      <c r="F2388" s="29"/>
      <c r="G2388" s="29"/>
      <c r="L2388" s="29"/>
      <c r="M2388" s="29"/>
      <c r="N2388" s="29"/>
      <c r="O2388" s="29"/>
      <c r="P2388" s="29"/>
      <c r="Q2388" s="29"/>
      <c r="R2388" s="29"/>
      <c r="S2388" s="29"/>
      <c r="T2388" s="29"/>
      <c r="U2388" s="29"/>
    </row>
    <row r="2389" spans="2:21">
      <c r="B2389" s="17"/>
      <c r="C2389" s="17"/>
      <c r="D2389" s="49"/>
      <c r="E2389" s="29"/>
      <c r="F2389" s="29"/>
      <c r="G2389" s="29"/>
      <c r="L2389" s="29"/>
      <c r="M2389" s="29"/>
      <c r="N2389" s="29"/>
      <c r="O2389" s="29"/>
      <c r="P2389" s="29"/>
      <c r="Q2389" s="29"/>
      <c r="R2389" s="29"/>
      <c r="S2389" s="29"/>
      <c r="T2389" s="29"/>
      <c r="U2389" s="29"/>
    </row>
    <row r="2390" spans="2:21">
      <c r="B2390" s="17"/>
      <c r="C2390" s="17"/>
      <c r="D2390" s="49"/>
      <c r="E2390" s="29"/>
      <c r="F2390" s="29"/>
      <c r="G2390" s="29"/>
      <c r="L2390" s="29"/>
      <c r="M2390" s="29"/>
      <c r="N2390" s="29"/>
      <c r="O2390" s="29"/>
      <c r="P2390" s="29"/>
      <c r="Q2390" s="29"/>
      <c r="R2390" s="29"/>
      <c r="S2390" s="29"/>
      <c r="T2390" s="29"/>
      <c r="U2390" s="29"/>
    </row>
    <row r="2391" spans="2:21">
      <c r="B2391" s="17"/>
      <c r="C2391" s="17"/>
      <c r="D2391" s="49"/>
      <c r="E2391" s="29"/>
      <c r="F2391" s="29"/>
      <c r="G2391" s="29"/>
      <c r="L2391" s="29"/>
      <c r="M2391" s="29"/>
      <c r="N2391" s="29"/>
      <c r="O2391" s="29"/>
      <c r="P2391" s="29"/>
      <c r="Q2391" s="29"/>
      <c r="R2391" s="29"/>
      <c r="S2391" s="29"/>
      <c r="T2391" s="29"/>
      <c r="U2391" s="29"/>
    </row>
    <row r="2392" spans="2:21">
      <c r="B2392" s="17"/>
      <c r="C2392" s="17"/>
      <c r="D2392" s="49"/>
      <c r="E2392" s="29"/>
      <c r="F2392" s="29"/>
      <c r="G2392" s="29"/>
      <c r="L2392" s="29"/>
      <c r="M2392" s="29"/>
      <c r="N2392" s="29"/>
      <c r="O2392" s="29"/>
      <c r="P2392" s="29"/>
      <c r="Q2392" s="29"/>
      <c r="R2392" s="29"/>
      <c r="S2392" s="29"/>
      <c r="T2392" s="29"/>
      <c r="U2392" s="29"/>
    </row>
    <row r="2393" spans="2:21">
      <c r="B2393" s="17"/>
      <c r="C2393" s="17"/>
      <c r="D2393" s="49"/>
      <c r="E2393" s="29"/>
      <c r="F2393" s="29"/>
      <c r="G2393" s="29"/>
      <c r="L2393" s="29"/>
      <c r="M2393" s="29"/>
      <c r="N2393" s="29"/>
      <c r="O2393" s="29"/>
      <c r="P2393" s="29"/>
      <c r="Q2393" s="29"/>
      <c r="R2393" s="29"/>
      <c r="S2393" s="29"/>
      <c r="T2393" s="29"/>
      <c r="U2393" s="29"/>
    </row>
    <row r="2394" spans="2:21">
      <c r="B2394" s="17"/>
      <c r="C2394" s="17"/>
      <c r="D2394" s="49"/>
      <c r="E2394" s="29"/>
      <c r="F2394" s="29"/>
      <c r="G2394" s="29"/>
      <c r="L2394" s="29"/>
      <c r="M2394" s="29"/>
      <c r="N2394" s="29"/>
      <c r="O2394" s="29"/>
      <c r="P2394" s="29"/>
      <c r="Q2394" s="29"/>
      <c r="R2394" s="29"/>
      <c r="S2394" s="29"/>
      <c r="T2394" s="29"/>
      <c r="U2394" s="29"/>
    </row>
    <row r="2395" spans="2:21">
      <c r="B2395" s="17"/>
      <c r="C2395" s="17"/>
      <c r="D2395" s="49"/>
      <c r="E2395" s="29"/>
      <c r="F2395" s="29"/>
      <c r="G2395" s="29"/>
      <c r="L2395" s="29"/>
      <c r="M2395" s="29"/>
      <c r="N2395" s="29"/>
      <c r="O2395" s="29"/>
      <c r="P2395" s="29"/>
      <c r="Q2395" s="29"/>
      <c r="R2395" s="29"/>
      <c r="S2395" s="29"/>
      <c r="T2395" s="29"/>
      <c r="U2395" s="29"/>
    </row>
    <row r="2396" spans="2:21">
      <c r="B2396" s="17"/>
      <c r="C2396" s="17"/>
      <c r="D2396" s="49"/>
      <c r="E2396" s="29"/>
      <c r="F2396" s="29"/>
      <c r="G2396" s="29"/>
      <c r="L2396" s="29"/>
      <c r="M2396" s="29"/>
      <c r="N2396" s="29"/>
      <c r="O2396" s="29"/>
      <c r="P2396" s="29"/>
      <c r="Q2396" s="29"/>
      <c r="R2396" s="29"/>
      <c r="S2396" s="29"/>
      <c r="T2396" s="29"/>
      <c r="U2396" s="29"/>
    </row>
    <row r="2397" spans="2:21">
      <c r="B2397" s="17"/>
      <c r="C2397" s="17"/>
      <c r="D2397" s="49"/>
      <c r="E2397" s="29"/>
      <c r="F2397" s="29"/>
      <c r="G2397" s="29"/>
      <c r="L2397" s="29"/>
      <c r="M2397" s="29"/>
      <c r="N2397" s="29"/>
      <c r="O2397" s="29"/>
      <c r="P2397" s="29"/>
      <c r="Q2397" s="29"/>
      <c r="R2397" s="29"/>
      <c r="S2397" s="29"/>
      <c r="T2397" s="29"/>
      <c r="U2397" s="29"/>
    </row>
    <row r="2398" spans="2:21">
      <c r="B2398" s="17"/>
      <c r="C2398" s="17"/>
      <c r="D2398" s="49"/>
      <c r="E2398" s="29"/>
      <c r="F2398" s="29"/>
      <c r="G2398" s="29"/>
      <c r="L2398" s="29"/>
      <c r="M2398" s="29"/>
      <c r="N2398" s="29"/>
      <c r="O2398" s="29"/>
      <c r="P2398" s="29"/>
      <c r="Q2398" s="29"/>
      <c r="R2398" s="29"/>
      <c r="S2398" s="29"/>
      <c r="T2398" s="29"/>
      <c r="U2398" s="29"/>
    </row>
    <row r="2399" spans="2:21">
      <c r="B2399" s="17"/>
      <c r="C2399" s="17"/>
      <c r="D2399" s="49"/>
      <c r="E2399" s="29"/>
      <c r="F2399" s="29"/>
      <c r="G2399" s="29"/>
      <c r="L2399" s="29"/>
      <c r="M2399" s="29"/>
      <c r="N2399" s="29"/>
      <c r="O2399" s="29"/>
      <c r="P2399" s="29"/>
      <c r="Q2399" s="29"/>
      <c r="R2399" s="29"/>
      <c r="S2399" s="29"/>
      <c r="T2399" s="29"/>
      <c r="U2399" s="29"/>
    </row>
    <row r="2400" spans="2:21">
      <c r="B2400" s="17"/>
      <c r="C2400" s="17"/>
      <c r="D2400" s="49"/>
      <c r="E2400" s="29"/>
      <c r="F2400" s="29"/>
      <c r="G2400" s="29"/>
      <c r="L2400" s="29"/>
      <c r="M2400" s="29"/>
      <c r="N2400" s="29"/>
      <c r="O2400" s="29"/>
      <c r="P2400" s="29"/>
      <c r="Q2400" s="29"/>
      <c r="R2400" s="29"/>
      <c r="S2400" s="29"/>
      <c r="T2400" s="29"/>
      <c r="U2400" s="29"/>
    </row>
    <row r="2401" spans="2:21">
      <c r="B2401" s="17"/>
      <c r="C2401" s="17"/>
      <c r="D2401" s="49"/>
      <c r="E2401" s="29"/>
      <c r="F2401" s="29"/>
      <c r="G2401" s="29"/>
      <c r="L2401" s="29"/>
      <c r="M2401" s="29"/>
      <c r="N2401" s="29"/>
      <c r="O2401" s="29"/>
      <c r="P2401" s="29"/>
      <c r="Q2401" s="29"/>
      <c r="R2401" s="29"/>
      <c r="S2401" s="29"/>
      <c r="T2401" s="29"/>
      <c r="U2401" s="29"/>
    </row>
    <row r="2402" spans="2:21">
      <c r="B2402" s="17"/>
      <c r="C2402" s="30"/>
      <c r="D2402" s="54"/>
      <c r="E2402" s="31"/>
      <c r="F2402" s="31"/>
      <c r="G2402" s="31"/>
      <c r="L2402" s="31"/>
      <c r="M2402" s="32"/>
      <c r="N2402" s="32"/>
      <c r="O2402" s="32"/>
      <c r="P2402" s="32"/>
      <c r="Q2402" s="32"/>
      <c r="R2402" s="32"/>
      <c r="S2402" s="32"/>
      <c r="T2402" s="32"/>
      <c r="U2402" s="31"/>
    </row>
    <row r="2403" spans="2:21">
      <c r="B2403" s="17"/>
      <c r="C2403" s="30"/>
      <c r="D2403" s="54"/>
      <c r="E2403" s="31"/>
      <c r="F2403" s="31"/>
      <c r="G2403" s="31"/>
      <c r="L2403" s="31"/>
      <c r="M2403" s="32"/>
      <c r="N2403" s="32"/>
      <c r="O2403" s="32"/>
      <c r="P2403" s="32"/>
      <c r="Q2403" s="32"/>
      <c r="R2403" s="32"/>
      <c r="S2403" s="32"/>
      <c r="T2403" s="32"/>
      <c r="U2403" s="31"/>
    </row>
    <row r="2404" spans="2:21">
      <c r="B2404" s="17"/>
      <c r="C2404" s="30"/>
      <c r="D2404" s="54"/>
      <c r="E2404" s="31"/>
      <c r="F2404" s="31"/>
      <c r="G2404" s="31"/>
      <c r="L2404" s="31"/>
      <c r="M2404" s="32"/>
      <c r="N2404" s="32"/>
      <c r="O2404" s="32"/>
      <c r="P2404" s="32"/>
      <c r="Q2404" s="32"/>
      <c r="R2404" s="32"/>
      <c r="S2404" s="32"/>
      <c r="T2404" s="32"/>
      <c r="U2404" s="31"/>
    </row>
    <row r="2405" spans="2:21">
      <c r="B2405" s="17"/>
      <c r="C2405" s="30"/>
      <c r="D2405" s="54"/>
      <c r="E2405" s="31"/>
      <c r="F2405" s="31"/>
      <c r="G2405" s="31"/>
      <c r="L2405" s="31"/>
      <c r="M2405" s="32"/>
      <c r="N2405" s="32"/>
      <c r="O2405" s="32"/>
      <c r="P2405" s="32"/>
      <c r="Q2405" s="32"/>
      <c r="R2405" s="32"/>
      <c r="S2405" s="32"/>
      <c r="T2405" s="32"/>
      <c r="U2405" s="31"/>
    </row>
    <row r="2406" spans="2:21">
      <c r="B2406" s="17"/>
      <c r="C2406" s="30"/>
      <c r="D2406" s="54"/>
      <c r="E2406" s="31"/>
      <c r="F2406" s="31"/>
      <c r="G2406" s="31"/>
      <c r="L2406" s="31"/>
      <c r="M2406" s="32"/>
      <c r="N2406" s="32"/>
      <c r="O2406" s="32"/>
      <c r="P2406" s="32"/>
      <c r="Q2406" s="32"/>
      <c r="R2406" s="32"/>
      <c r="S2406" s="32"/>
      <c r="T2406" s="32"/>
      <c r="U2406" s="31"/>
    </row>
    <row r="2407" spans="2:21">
      <c r="B2407" s="17"/>
      <c r="C2407" s="30"/>
      <c r="D2407" s="54"/>
      <c r="E2407" s="31"/>
      <c r="F2407" s="31"/>
      <c r="G2407" s="31"/>
      <c r="L2407" s="31"/>
      <c r="M2407" s="32"/>
      <c r="N2407" s="32"/>
      <c r="O2407" s="32"/>
      <c r="P2407" s="32"/>
      <c r="Q2407" s="32"/>
      <c r="R2407" s="32"/>
      <c r="S2407" s="32"/>
      <c r="T2407" s="32"/>
      <c r="U2407" s="31"/>
    </row>
    <row r="2408" spans="2:21">
      <c r="B2408" s="17"/>
      <c r="C2408" s="30"/>
      <c r="D2408" s="54"/>
      <c r="E2408" s="31"/>
      <c r="F2408" s="31"/>
      <c r="G2408" s="31"/>
      <c r="L2408" s="31"/>
      <c r="M2408" s="32"/>
      <c r="N2408" s="32"/>
      <c r="O2408" s="32"/>
      <c r="P2408" s="32"/>
      <c r="Q2408" s="32"/>
      <c r="R2408" s="32"/>
      <c r="S2408" s="32"/>
      <c r="T2408" s="32"/>
      <c r="U2408" s="31"/>
    </row>
    <row r="2409" spans="2:21">
      <c r="B2409" s="17"/>
      <c r="C2409" s="30"/>
      <c r="D2409" s="54"/>
      <c r="E2409" s="31"/>
      <c r="F2409" s="31"/>
      <c r="G2409" s="31"/>
      <c r="L2409" s="31"/>
      <c r="M2409" s="32"/>
      <c r="N2409" s="32"/>
      <c r="O2409" s="32"/>
      <c r="P2409" s="32"/>
      <c r="Q2409" s="32"/>
      <c r="R2409" s="32"/>
      <c r="S2409" s="32"/>
      <c r="T2409" s="32"/>
      <c r="U2409" s="31"/>
    </row>
    <row r="2410" spans="2:21">
      <c r="B2410" s="17"/>
      <c r="C2410" s="30"/>
      <c r="D2410" s="54"/>
      <c r="E2410" s="31"/>
      <c r="F2410" s="31"/>
      <c r="G2410" s="31"/>
      <c r="L2410" s="31"/>
      <c r="M2410" s="32"/>
      <c r="N2410" s="32"/>
      <c r="O2410" s="32"/>
      <c r="P2410" s="32"/>
      <c r="Q2410" s="32"/>
      <c r="R2410" s="32"/>
      <c r="S2410" s="32"/>
      <c r="T2410" s="32"/>
      <c r="U2410" s="31"/>
    </row>
    <row r="2411" spans="2:21">
      <c r="B2411" s="17"/>
      <c r="C2411" s="30"/>
      <c r="D2411" s="54"/>
      <c r="E2411" s="31"/>
      <c r="F2411" s="31"/>
      <c r="G2411" s="31"/>
      <c r="L2411" s="31"/>
      <c r="M2411" s="32"/>
      <c r="N2411" s="32"/>
      <c r="O2411" s="32"/>
      <c r="P2411" s="32"/>
      <c r="Q2411" s="32"/>
      <c r="R2411" s="32"/>
      <c r="S2411" s="32"/>
      <c r="T2411" s="32"/>
      <c r="U2411" s="31"/>
    </row>
    <row r="2412" spans="2:21">
      <c r="B2412" s="17"/>
      <c r="C2412" s="30"/>
      <c r="D2412" s="54"/>
      <c r="E2412" s="31"/>
      <c r="F2412" s="31"/>
      <c r="G2412" s="31"/>
      <c r="L2412" s="31"/>
      <c r="M2412" s="32"/>
      <c r="N2412" s="32"/>
      <c r="O2412" s="32"/>
      <c r="P2412" s="32"/>
      <c r="Q2412" s="32"/>
      <c r="R2412" s="32"/>
      <c r="S2412" s="32"/>
      <c r="T2412" s="32"/>
      <c r="U2412" s="31"/>
    </row>
    <row r="2413" spans="2:21">
      <c r="B2413" s="17"/>
      <c r="C2413" s="30"/>
      <c r="D2413" s="54"/>
      <c r="E2413" s="31"/>
      <c r="F2413" s="31"/>
      <c r="G2413" s="31"/>
      <c r="L2413" s="31"/>
      <c r="M2413" s="32"/>
      <c r="N2413" s="32"/>
      <c r="O2413" s="32"/>
      <c r="P2413" s="32"/>
      <c r="Q2413" s="32"/>
      <c r="R2413" s="32"/>
      <c r="S2413" s="32"/>
      <c r="T2413" s="32"/>
      <c r="U2413" s="31"/>
    </row>
    <row r="2414" spans="2:21">
      <c r="B2414" s="17"/>
      <c r="C2414" s="30"/>
      <c r="D2414" s="54"/>
      <c r="E2414" s="31"/>
      <c r="F2414" s="31"/>
      <c r="G2414" s="31"/>
      <c r="L2414" s="31"/>
      <c r="M2414" s="32"/>
      <c r="N2414" s="32"/>
      <c r="O2414" s="32"/>
      <c r="P2414" s="32"/>
      <c r="Q2414" s="32"/>
      <c r="R2414" s="32"/>
      <c r="S2414" s="32"/>
      <c r="T2414" s="32"/>
      <c r="U2414" s="31"/>
    </row>
    <row r="2415" spans="2:21">
      <c r="B2415" s="17"/>
      <c r="C2415" s="30"/>
      <c r="D2415" s="54"/>
      <c r="E2415" s="31"/>
      <c r="F2415" s="31"/>
      <c r="G2415" s="31"/>
      <c r="L2415" s="31"/>
      <c r="M2415" s="32"/>
      <c r="N2415" s="32"/>
      <c r="O2415" s="32"/>
      <c r="P2415" s="32"/>
      <c r="Q2415" s="32"/>
      <c r="R2415" s="32"/>
      <c r="S2415" s="32"/>
      <c r="T2415" s="32"/>
      <c r="U2415" s="31"/>
    </row>
    <row r="2416" spans="2:21">
      <c r="B2416" s="17"/>
      <c r="C2416" s="30"/>
      <c r="D2416" s="54"/>
      <c r="E2416" s="31"/>
      <c r="F2416" s="31"/>
      <c r="G2416" s="31"/>
      <c r="L2416" s="31"/>
      <c r="M2416" s="32"/>
      <c r="N2416" s="32"/>
      <c r="O2416" s="32"/>
      <c r="P2416" s="32"/>
      <c r="Q2416" s="32"/>
      <c r="R2416" s="32"/>
      <c r="S2416" s="32"/>
      <c r="T2416" s="32"/>
      <c r="U2416" s="31"/>
    </row>
    <row r="2417" spans="2:21">
      <c r="B2417" s="30"/>
      <c r="C2417" s="30"/>
      <c r="D2417" s="54"/>
      <c r="E2417" s="32"/>
      <c r="F2417" s="32"/>
      <c r="G2417" s="32"/>
      <c r="L2417" s="32"/>
      <c r="M2417" s="32"/>
      <c r="N2417" s="32"/>
      <c r="O2417" s="32"/>
      <c r="P2417" s="32"/>
      <c r="Q2417" s="32"/>
      <c r="R2417" s="32"/>
      <c r="S2417" s="32"/>
      <c r="T2417" s="32"/>
      <c r="U2417" s="32"/>
    </row>
    <row r="2418" spans="2:21">
      <c r="B2418" s="30"/>
      <c r="C2418" s="30"/>
      <c r="D2418" s="54"/>
      <c r="E2418" s="32"/>
      <c r="F2418" s="32"/>
      <c r="G2418" s="32"/>
      <c r="L2418" s="32"/>
      <c r="M2418" s="32"/>
      <c r="N2418" s="32"/>
      <c r="O2418" s="32"/>
      <c r="P2418" s="32"/>
      <c r="Q2418" s="32"/>
      <c r="R2418" s="32"/>
      <c r="S2418" s="32"/>
      <c r="T2418" s="32"/>
      <c r="U2418" s="32"/>
    </row>
    <row r="2419" spans="2:21">
      <c r="B2419" s="10"/>
      <c r="C2419" s="10"/>
      <c r="D2419" s="46"/>
      <c r="E2419" s="11"/>
      <c r="F2419" s="11"/>
      <c r="G2419" s="11"/>
      <c r="L2419" s="11"/>
      <c r="M2419" s="11"/>
      <c r="N2419" s="11"/>
      <c r="O2419" s="11"/>
      <c r="P2419" s="11"/>
      <c r="Q2419" s="11"/>
      <c r="R2419" s="11"/>
      <c r="S2419" s="11"/>
      <c r="T2419" s="11"/>
      <c r="U2419" s="11"/>
    </row>
    <row r="2420" spans="2:21">
      <c r="B2420" s="10"/>
      <c r="C2420" s="10"/>
      <c r="D2420" s="46"/>
      <c r="E2420" s="11"/>
      <c r="F2420" s="11"/>
      <c r="G2420" s="11"/>
      <c r="L2420" s="11"/>
      <c r="M2420" s="11"/>
      <c r="N2420" s="11"/>
      <c r="O2420" s="11"/>
      <c r="P2420" s="11"/>
      <c r="Q2420" s="11"/>
      <c r="R2420" s="11"/>
      <c r="S2420" s="11"/>
      <c r="T2420" s="11"/>
      <c r="U2420" s="11"/>
    </row>
    <row r="2421" spans="2:21">
      <c r="B2421" s="10"/>
      <c r="C2421" s="10"/>
      <c r="D2421" s="46"/>
      <c r="E2421" s="11"/>
      <c r="F2421" s="11"/>
      <c r="G2421" s="11"/>
      <c r="L2421" s="11"/>
      <c r="M2421" s="11"/>
      <c r="N2421" s="11"/>
      <c r="O2421" s="11"/>
      <c r="P2421" s="11"/>
      <c r="Q2421" s="11"/>
      <c r="R2421" s="11"/>
      <c r="S2421" s="11"/>
      <c r="T2421" s="11"/>
      <c r="U2421" s="11"/>
    </row>
    <row r="2422" spans="2:21">
      <c r="B2422" s="10"/>
      <c r="C2422" s="10"/>
      <c r="D2422" s="46"/>
      <c r="E2422" s="11"/>
      <c r="F2422" s="11"/>
      <c r="G2422" s="11"/>
      <c r="L2422" s="11"/>
      <c r="M2422" s="11"/>
      <c r="N2422" s="11"/>
      <c r="O2422" s="11"/>
      <c r="P2422" s="11"/>
      <c r="Q2422" s="11"/>
      <c r="R2422" s="11"/>
      <c r="S2422" s="11"/>
      <c r="T2422" s="11"/>
      <c r="U2422" s="11"/>
    </row>
    <row r="2423" spans="2:21">
      <c r="B2423" s="10"/>
      <c r="C2423" s="10"/>
      <c r="D2423" s="46"/>
      <c r="E2423" s="11"/>
      <c r="F2423" s="11"/>
      <c r="G2423" s="11"/>
      <c r="L2423" s="11"/>
      <c r="M2423" s="11"/>
      <c r="N2423" s="11"/>
      <c r="O2423" s="11"/>
      <c r="P2423" s="11"/>
      <c r="Q2423" s="11"/>
      <c r="R2423" s="11"/>
      <c r="S2423" s="11"/>
      <c r="T2423" s="11"/>
      <c r="U2423" s="11"/>
    </row>
    <row r="2424" spans="2:21">
      <c r="B2424" s="10"/>
      <c r="C2424" s="10"/>
      <c r="D2424" s="46"/>
      <c r="E2424" s="11"/>
      <c r="F2424" s="11"/>
      <c r="G2424" s="11"/>
      <c r="L2424" s="11"/>
      <c r="M2424" s="11"/>
      <c r="N2424" s="11"/>
      <c r="O2424" s="11"/>
      <c r="P2424" s="11"/>
      <c r="Q2424" s="11"/>
      <c r="R2424" s="11"/>
      <c r="S2424" s="11"/>
      <c r="T2424" s="11"/>
      <c r="U2424" s="11"/>
    </row>
    <row r="2425" spans="2:21">
      <c r="B2425" s="10"/>
      <c r="C2425" s="10"/>
      <c r="D2425" s="46"/>
      <c r="E2425" s="11"/>
      <c r="F2425" s="11"/>
      <c r="G2425" s="11"/>
      <c r="L2425" s="11"/>
      <c r="M2425" s="11"/>
      <c r="N2425" s="11"/>
      <c r="O2425" s="11"/>
      <c r="P2425" s="11"/>
      <c r="Q2425" s="11"/>
      <c r="R2425" s="11"/>
      <c r="S2425" s="11"/>
      <c r="T2425" s="11"/>
      <c r="U2425" s="11"/>
    </row>
    <row r="2426" spans="2:21">
      <c r="B2426" s="10"/>
      <c r="C2426" s="10"/>
      <c r="D2426" s="46"/>
      <c r="E2426" s="11"/>
      <c r="F2426" s="11"/>
      <c r="G2426" s="11"/>
      <c r="L2426" s="11"/>
      <c r="M2426" s="11"/>
      <c r="N2426" s="11"/>
      <c r="O2426" s="11"/>
      <c r="P2426" s="11"/>
      <c r="Q2426" s="11"/>
      <c r="R2426" s="11"/>
      <c r="S2426" s="11"/>
      <c r="T2426" s="11"/>
      <c r="U2426" s="11"/>
    </row>
    <row r="2427" spans="2:21">
      <c r="B2427" s="10"/>
      <c r="C2427" s="10"/>
      <c r="D2427" s="46"/>
      <c r="E2427" s="11"/>
      <c r="F2427" s="11"/>
      <c r="G2427" s="11"/>
      <c r="L2427" s="11"/>
      <c r="M2427" s="11"/>
      <c r="N2427" s="11"/>
      <c r="O2427" s="11"/>
      <c r="P2427" s="11"/>
      <c r="Q2427" s="11"/>
      <c r="R2427" s="11"/>
      <c r="S2427" s="11"/>
      <c r="T2427" s="11"/>
      <c r="U2427" s="11"/>
    </row>
    <row r="2428" spans="2:21">
      <c r="B2428" s="10"/>
      <c r="C2428" s="10"/>
      <c r="D2428" s="46"/>
      <c r="E2428" s="11"/>
      <c r="F2428" s="11"/>
      <c r="G2428" s="11"/>
      <c r="L2428" s="11"/>
      <c r="M2428" s="11"/>
      <c r="N2428" s="11"/>
      <c r="O2428" s="11"/>
      <c r="P2428" s="11"/>
      <c r="Q2428" s="11"/>
      <c r="R2428" s="11"/>
      <c r="S2428" s="11"/>
      <c r="T2428" s="11"/>
      <c r="U2428" s="11"/>
    </row>
    <row r="2429" spans="2:21">
      <c r="B2429" s="10"/>
      <c r="C2429" s="10"/>
      <c r="D2429" s="46"/>
      <c r="E2429" s="11"/>
      <c r="F2429" s="11"/>
      <c r="G2429" s="11"/>
      <c r="L2429" s="11"/>
      <c r="M2429" s="11"/>
      <c r="N2429" s="11"/>
      <c r="O2429" s="11"/>
      <c r="P2429" s="11"/>
      <c r="Q2429" s="11"/>
      <c r="R2429" s="11"/>
      <c r="S2429" s="11"/>
      <c r="T2429" s="11"/>
      <c r="U2429" s="11"/>
    </row>
    <row r="2430" spans="2:21">
      <c r="B2430" s="10"/>
      <c r="C2430" s="10"/>
      <c r="D2430" s="46"/>
      <c r="E2430" s="11"/>
      <c r="F2430" s="11"/>
      <c r="G2430" s="11"/>
      <c r="L2430" s="11"/>
      <c r="M2430" s="11"/>
      <c r="N2430" s="11"/>
      <c r="O2430" s="11"/>
      <c r="P2430" s="11"/>
      <c r="Q2430" s="11"/>
      <c r="R2430" s="11"/>
      <c r="S2430" s="11"/>
      <c r="T2430" s="11"/>
      <c r="U2430" s="11"/>
    </row>
    <row r="2431" spans="2:21">
      <c r="B2431" s="10"/>
      <c r="C2431" s="10"/>
      <c r="D2431" s="46"/>
      <c r="E2431" s="11"/>
      <c r="F2431" s="11"/>
      <c r="G2431" s="11"/>
      <c r="L2431" s="11"/>
      <c r="M2431" s="11"/>
      <c r="N2431" s="11"/>
      <c r="O2431" s="11"/>
      <c r="P2431" s="11"/>
      <c r="Q2431" s="11"/>
      <c r="R2431" s="11"/>
      <c r="S2431" s="11"/>
      <c r="T2431" s="11"/>
      <c r="U2431" s="11"/>
    </row>
    <row r="2432" spans="2:21">
      <c r="B2432" s="10"/>
      <c r="C2432" s="10"/>
      <c r="D2432" s="46"/>
      <c r="E2432" s="11"/>
      <c r="F2432" s="11"/>
      <c r="G2432" s="11"/>
      <c r="L2432" s="11"/>
      <c r="M2432" s="11"/>
      <c r="N2432" s="11"/>
      <c r="O2432" s="11"/>
      <c r="P2432" s="11"/>
      <c r="Q2432" s="11"/>
      <c r="R2432" s="11"/>
      <c r="S2432" s="11"/>
      <c r="T2432" s="11"/>
      <c r="U2432" s="11"/>
    </row>
    <row r="2433" spans="2:21">
      <c r="B2433" s="10"/>
      <c r="C2433" s="10"/>
      <c r="D2433" s="46"/>
      <c r="E2433" s="11"/>
      <c r="F2433" s="11"/>
      <c r="G2433" s="11"/>
      <c r="L2433" s="11"/>
      <c r="M2433" s="11"/>
      <c r="N2433" s="11"/>
      <c r="O2433" s="11"/>
      <c r="P2433" s="11"/>
      <c r="Q2433" s="11"/>
      <c r="R2433" s="11"/>
      <c r="S2433" s="11"/>
      <c r="T2433" s="11"/>
      <c r="U2433" s="11"/>
    </row>
    <row r="2434" spans="2:21">
      <c r="B2434" s="10"/>
      <c r="C2434" s="10"/>
      <c r="D2434" s="46"/>
      <c r="E2434" s="11"/>
      <c r="F2434" s="11"/>
      <c r="G2434" s="11"/>
      <c r="L2434" s="11"/>
      <c r="M2434" s="11"/>
      <c r="N2434" s="11"/>
      <c r="O2434" s="11"/>
      <c r="P2434" s="11"/>
      <c r="Q2434" s="11"/>
      <c r="R2434" s="11"/>
      <c r="S2434" s="11"/>
      <c r="T2434" s="11"/>
      <c r="U2434" s="11"/>
    </row>
    <row r="2435" spans="2:21">
      <c r="B2435" s="10"/>
      <c r="C2435" s="10"/>
      <c r="D2435" s="46"/>
      <c r="E2435" s="11"/>
      <c r="F2435" s="11"/>
      <c r="G2435" s="11"/>
      <c r="L2435" s="11"/>
      <c r="M2435" s="11"/>
      <c r="N2435" s="11"/>
      <c r="O2435" s="11"/>
      <c r="P2435" s="11"/>
      <c r="Q2435" s="11"/>
      <c r="R2435" s="11"/>
      <c r="S2435" s="11"/>
      <c r="T2435" s="11"/>
      <c r="U2435" s="11"/>
    </row>
    <row r="2436" spans="2:21">
      <c r="B2436" s="10"/>
      <c r="C2436" s="10"/>
      <c r="D2436" s="46"/>
      <c r="E2436" s="11"/>
      <c r="F2436" s="11"/>
      <c r="G2436" s="11"/>
      <c r="L2436" s="11"/>
      <c r="M2436" s="11"/>
      <c r="N2436" s="11"/>
      <c r="O2436" s="11"/>
      <c r="P2436" s="11"/>
      <c r="Q2436" s="11"/>
      <c r="R2436" s="11"/>
      <c r="S2436" s="11"/>
      <c r="T2436" s="11"/>
      <c r="U2436" s="11"/>
    </row>
    <row r="2437" spans="2:21">
      <c r="B2437" s="10"/>
      <c r="C2437" s="10"/>
      <c r="D2437" s="46"/>
      <c r="E2437" s="11"/>
      <c r="F2437" s="11"/>
      <c r="G2437" s="11"/>
      <c r="L2437" s="11"/>
      <c r="M2437" s="11"/>
      <c r="N2437" s="11"/>
      <c r="O2437" s="11"/>
      <c r="P2437" s="11"/>
      <c r="Q2437" s="11"/>
      <c r="R2437" s="11"/>
      <c r="S2437" s="11"/>
      <c r="T2437" s="11"/>
      <c r="U2437" s="11"/>
    </row>
    <row r="2438" spans="2:21">
      <c r="B2438" s="10"/>
      <c r="C2438" s="10"/>
      <c r="D2438" s="46"/>
      <c r="E2438" s="11"/>
      <c r="F2438" s="11"/>
      <c r="G2438" s="11"/>
      <c r="L2438" s="11"/>
      <c r="M2438" s="11"/>
      <c r="N2438" s="11"/>
      <c r="O2438" s="11"/>
      <c r="P2438" s="11"/>
      <c r="Q2438" s="11"/>
      <c r="R2438" s="11"/>
      <c r="S2438" s="11"/>
      <c r="T2438" s="11"/>
      <c r="U2438" s="11"/>
    </row>
    <row r="2439" spans="2:21">
      <c r="B2439" s="10"/>
      <c r="C2439" s="10"/>
      <c r="D2439" s="46"/>
      <c r="E2439" s="11"/>
      <c r="F2439" s="11"/>
      <c r="G2439" s="11"/>
      <c r="L2439" s="11"/>
      <c r="M2439" s="11"/>
      <c r="N2439" s="11"/>
      <c r="O2439" s="11"/>
      <c r="P2439" s="11"/>
      <c r="Q2439" s="11"/>
      <c r="R2439" s="11"/>
      <c r="S2439" s="11"/>
      <c r="T2439" s="11"/>
      <c r="U2439" s="11"/>
    </row>
    <row r="2440" spans="2:21">
      <c r="B2440" s="10"/>
      <c r="C2440" s="10"/>
      <c r="D2440" s="46"/>
      <c r="E2440" s="11"/>
      <c r="F2440" s="11"/>
      <c r="G2440" s="11"/>
      <c r="L2440" s="11"/>
      <c r="M2440" s="11"/>
      <c r="N2440" s="11"/>
      <c r="O2440" s="11"/>
      <c r="P2440" s="11"/>
      <c r="Q2440" s="11"/>
      <c r="R2440" s="11"/>
      <c r="S2440" s="11"/>
      <c r="T2440" s="11"/>
      <c r="U2440" s="11"/>
    </row>
    <row r="2441" spans="2:21">
      <c r="B2441" s="10"/>
      <c r="C2441" s="10"/>
      <c r="D2441" s="46"/>
      <c r="E2441" s="26"/>
      <c r="F2441" s="26"/>
      <c r="G2441" s="26"/>
      <c r="L2441" s="26"/>
      <c r="M2441" s="26"/>
      <c r="N2441" s="26"/>
      <c r="O2441" s="26"/>
      <c r="P2441" s="26"/>
      <c r="Q2441" s="26"/>
      <c r="R2441" s="26"/>
      <c r="S2441" s="26"/>
      <c r="T2441" s="26"/>
      <c r="U2441" s="26"/>
    </row>
    <row r="2442" spans="2:21">
      <c r="B2442" s="10"/>
      <c r="C2442" s="10"/>
      <c r="D2442" s="46"/>
      <c r="E2442" s="11"/>
      <c r="F2442" s="11"/>
      <c r="G2442" s="11"/>
      <c r="L2442" s="11"/>
      <c r="M2442" s="11"/>
      <c r="N2442" s="11"/>
      <c r="O2442" s="11"/>
      <c r="P2442" s="11"/>
      <c r="Q2442" s="11"/>
      <c r="R2442" s="11"/>
      <c r="S2442" s="11"/>
      <c r="T2442" s="11"/>
      <c r="U2442" s="11"/>
    </row>
    <row r="2443" spans="2:21">
      <c r="B2443" s="10"/>
      <c r="C2443" s="10"/>
      <c r="D2443" s="46"/>
      <c r="E2443" s="11"/>
      <c r="F2443" s="11"/>
      <c r="G2443" s="11"/>
      <c r="L2443" s="11"/>
      <c r="M2443" s="11"/>
      <c r="N2443" s="11"/>
      <c r="O2443" s="11"/>
      <c r="P2443" s="11"/>
      <c r="Q2443" s="11"/>
      <c r="R2443" s="11"/>
      <c r="S2443" s="11"/>
      <c r="T2443" s="11"/>
      <c r="U2443" s="11"/>
    </row>
    <row r="2444" spans="2:21">
      <c r="B2444" s="10"/>
      <c r="C2444" s="10"/>
      <c r="D2444" s="46"/>
      <c r="E2444" s="11"/>
      <c r="F2444" s="11"/>
      <c r="G2444" s="11"/>
      <c r="L2444" s="11"/>
      <c r="M2444" s="11"/>
      <c r="N2444" s="11"/>
      <c r="O2444" s="11"/>
      <c r="P2444" s="11"/>
      <c r="Q2444" s="11"/>
      <c r="R2444" s="11"/>
      <c r="S2444" s="11"/>
      <c r="T2444" s="11"/>
      <c r="U2444" s="11"/>
    </row>
    <row r="2445" spans="2:21">
      <c r="B2445" s="10"/>
      <c r="C2445" s="10"/>
      <c r="D2445" s="46"/>
      <c r="E2445" s="11"/>
      <c r="F2445" s="11"/>
      <c r="G2445" s="11"/>
      <c r="L2445" s="11"/>
      <c r="M2445" s="11"/>
      <c r="N2445" s="11"/>
      <c r="O2445" s="11"/>
      <c r="P2445" s="11"/>
      <c r="Q2445" s="11"/>
      <c r="R2445" s="11"/>
      <c r="S2445" s="11"/>
      <c r="T2445" s="11"/>
      <c r="U2445" s="11"/>
    </row>
    <row r="2446" spans="2:21">
      <c r="B2446" s="10"/>
      <c r="C2446" s="10"/>
      <c r="D2446" s="46"/>
      <c r="E2446" s="11"/>
      <c r="F2446" s="11"/>
      <c r="G2446" s="11"/>
      <c r="L2446" s="11"/>
      <c r="M2446" s="11"/>
      <c r="N2446" s="11"/>
      <c r="O2446" s="11"/>
      <c r="P2446" s="11"/>
      <c r="Q2446" s="11"/>
      <c r="R2446" s="11"/>
      <c r="S2446" s="11"/>
      <c r="T2446" s="11"/>
      <c r="U2446" s="11"/>
    </row>
    <row r="2447" spans="2:21">
      <c r="B2447" s="10"/>
      <c r="C2447" s="10"/>
      <c r="D2447" s="46"/>
      <c r="E2447" s="11"/>
      <c r="F2447" s="11"/>
      <c r="G2447" s="11"/>
      <c r="L2447" s="11"/>
      <c r="M2447" s="11"/>
      <c r="N2447" s="11"/>
      <c r="O2447" s="11"/>
      <c r="P2447" s="11"/>
      <c r="Q2447" s="11"/>
      <c r="R2447" s="11"/>
      <c r="S2447" s="11"/>
      <c r="T2447" s="11"/>
      <c r="U2447" s="11"/>
    </row>
    <row r="2448" spans="2:21">
      <c r="B2448" s="10"/>
      <c r="C2448" s="10"/>
      <c r="D2448" s="46"/>
      <c r="E2448" s="11"/>
      <c r="F2448" s="11"/>
      <c r="G2448" s="11"/>
      <c r="L2448" s="11"/>
      <c r="M2448" s="11"/>
      <c r="N2448" s="11"/>
      <c r="O2448" s="11"/>
      <c r="P2448" s="11"/>
      <c r="Q2448" s="11"/>
      <c r="R2448" s="11"/>
      <c r="S2448" s="11"/>
      <c r="T2448" s="11"/>
      <c r="U2448" s="11"/>
    </row>
    <row r="2449" spans="2:21">
      <c r="B2449" s="10"/>
      <c r="C2449" s="10"/>
      <c r="D2449" s="46"/>
      <c r="E2449" s="11"/>
      <c r="F2449" s="11"/>
      <c r="G2449" s="11"/>
      <c r="L2449" s="11"/>
      <c r="M2449" s="11"/>
      <c r="N2449" s="11"/>
      <c r="O2449" s="11"/>
      <c r="P2449" s="11"/>
      <c r="Q2449" s="11"/>
      <c r="R2449" s="11"/>
      <c r="S2449" s="11"/>
      <c r="T2449" s="11"/>
      <c r="U2449" s="11"/>
    </row>
    <row r="2450" spans="2:21">
      <c r="B2450" s="10"/>
      <c r="C2450" s="10"/>
      <c r="D2450" s="46"/>
      <c r="E2450" s="11"/>
      <c r="F2450" s="11"/>
      <c r="G2450" s="11"/>
      <c r="L2450" s="11"/>
      <c r="M2450" s="11"/>
      <c r="N2450" s="11"/>
      <c r="O2450" s="11"/>
      <c r="P2450" s="11"/>
      <c r="Q2450" s="11"/>
      <c r="R2450" s="11"/>
      <c r="S2450" s="11"/>
      <c r="T2450" s="11"/>
      <c r="U2450" s="11"/>
    </row>
    <row r="2451" spans="2:21">
      <c r="B2451" s="10"/>
      <c r="C2451" s="10"/>
      <c r="D2451" s="46"/>
      <c r="E2451" s="11"/>
      <c r="F2451" s="11"/>
      <c r="G2451" s="11"/>
      <c r="L2451" s="11"/>
      <c r="M2451" s="11"/>
      <c r="N2451" s="11"/>
      <c r="O2451" s="11"/>
      <c r="P2451" s="11"/>
      <c r="Q2451" s="11"/>
      <c r="R2451" s="11"/>
      <c r="S2451" s="11"/>
      <c r="T2451" s="11"/>
      <c r="U2451" s="11"/>
    </row>
    <row r="2452" spans="2:21">
      <c r="B2452" s="10"/>
      <c r="C2452" s="10"/>
      <c r="D2452" s="46"/>
      <c r="E2452" s="11"/>
      <c r="F2452" s="11"/>
      <c r="G2452" s="11"/>
      <c r="L2452" s="11"/>
      <c r="M2452" s="11"/>
      <c r="N2452" s="11"/>
      <c r="O2452" s="11"/>
      <c r="P2452" s="11"/>
      <c r="Q2452" s="11"/>
      <c r="R2452" s="11"/>
      <c r="S2452" s="11"/>
      <c r="T2452" s="11"/>
      <c r="U2452" s="11"/>
    </row>
    <row r="2453" spans="2:21">
      <c r="B2453" s="10"/>
      <c r="C2453" s="10"/>
      <c r="D2453" s="46"/>
      <c r="E2453" s="11"/>
      <c r="F2453" s="11"/>
      <c r="G2453" s="11"/>
      <c r="L2453" s="11"/>
      <c r="M2453" s="11"/>
      <c r="N2453" s="11"/>
      <c r="O2453" s="11"/>
      <c r="P2453" s="11"/>
      <c r="Q2453" s="11"/>
      <c r="R2453" s="11"/>
      <c r="S2453" s="11"/>
      <c r="T2453" s="11"/>
      <c r="U2453" s="11"/>
    </row>
    <row r="2454" spans="2:21">
      <c r="B2454" s="10"/>
      <c r="C2454" s="10"/>
      <c r="D2454" s="46"/>
      <c r="E2454" s="11"/>
      <c r="F2454" s="11"/>
      <c r="G2454" s="11"/>
      <c r="L2454" s="11"/>
      <c r="M2454" s="11"/>
      <c r="N2454" s="11"/>
      <c r="O2454" s="11"/>
      <c r="P2454" s="11"/>
      <c r="Q2454" s="11"/>
      <c r="R2454" s="11"/>
      <c r="S2454" s="11"/>
      <c r="T2454" s="11"/>
      <c r="U2454" s="11"/>
    </row>
    <row r="2455" spans="2:21">
      <c r="B2455" s="10"/>
      <c r="C2455" s="10"/>
      <c r="D2455" s="46"/>
      <c r="E2455" s="11"/>
      <c r="F2455" s="11"/>
      <c r="G2455" s="11"/>
      <c r="L2455" s="11"/>
      <c r="M2455" s="11"/>
      <c r="N2455" s="11"/>
      <c r="O2455" s="11"/>
      <c r="P2455" s="11"/>
      <c r="Q2455" s="11"/>
      <c r="R2455" s="11"/>
      <c r="S2455" s="11"/>
      <c r="T2455" s="11"/>
      <c r="U2455" s="11"/>
    </row>
    <row r="2456" spans="2:21">
      <c r="B2456" s="10"/>
      <c r="C2456" s="10"/>
      <c r="D2456" s="46"/>
      <c r="E2456" s="11"/>
      <c r="F2456" s="11"/>
      <c r="G2456" s="11"/>
      <c r="L2456" s="11"/>
      <c r="M2456" s="11"/>
      <c r="N2456" s="11"/>
      <c r="O2456" s="11"/>
      <c r="P2456" s="11"/>
      <c r="Q2456" s="11"/>
      <c r="R2456" s="11"/>
      <c r="S2456" s="11"/>
      <c r="T2456" s="11"/>
      <c r="U2456" s="11"/>
    </row>
    <row r="2457" spans="2:21">
      <c r="B2457" s="10"/>
      <c r="C2457" s="10"/>
      <c r="D2457" s="46"/>
      <c r="E2457" s="11"/>
      <c r="F2457" s="11"/>
      <c r="G2457" s="11"/>
      <c r="L2457" s="11"/>
      <c r="M2457" s="11"/>
      <c r="N2457" s="11"/>
      <c r="O2457" s="11"/>
      <c r="P2457" s="11"/>
      <c r="Q2457" s="11"/>
      <c r="R2457" s="11"/>
      <c r="S2457" s="11"/>
      <c r="T2457" s="11"/>
      <c r="U2457" s="11"/>
    </row>
    <row r="2458" spans="2:21">
      <c r="B2458" s="10"/>
      <c r="C2458" s="10"/>
      <c r="D2458" s="46"/>
      <c r="E2458" s="11"/>
      <c r="F2458" s="11"/>
      <c r="G2458" s="11"/>
      <c r="L2458" s="11"/>
      <c r="M2458" s="11"/>
      <c r="N2458" s="11"/>
      <c r="O2458" s="11"/>
      <c r="P2458" s="11"/>
      <c r="Q2458" s="11"/>
      <c r="R2458" s="11"/>
      <c r="S2458" s="11"/>
      <c r="T2458" s="11"/>
      <c r="U2458" s="11"/>
    </row>
    <row r="2459" spans="2:21">
      <c r="B2459" s="13"/>
      <c r="C2459" s="13"/>
      <c r="D2459" s="47"/>
      <c r="E2459" s="12"/>
      <c r="F2459" s="12"/>
      <c r="G2459" s="12"/>
      <c r="L2459" s="12"/>
      <c r="M2459" s="12"/>
      <c r="N2459" s="12"/>
      <c r="O2459" s="12"/>
      <c r="P2459" s="12"/>
      <c r="Q2459" s="12"/>
      <c r="R2459" s="12"/>
      <c r="S2459" s="12"/>
      <c r="T2459" s="12"/>
      <c r="U2459" s="12"/>
    </row>
    <row r="2460" spans="2:21">
      <c r="B2460" s="13"/>
      <c r="C2460" s="13"/>
      <c r="D2460" s="47"/>
      <c r="E2460" s="12"/>
      <c r="F2460" s="12"/>
      <c r="G2460" s="12"/>
      <c r="L2460" s="12"/>
      <c r="M2460" s="12"/>
      <c r="N2460" s="12"/>
      <c r="O2460" s="12"/>
      <c r="P2460" s="12"/>
      <c r="Q2460" s="12"/>
      <c r="R2460" s="12"/>
      <c r="S2460" s="12"/>
      <c r="T2460" s="12"/>
      <c r="U2460" s="12"/>
    </row>
    <row r="2461" spans="2:21">
      <c r="B2461" s="13"/>
      <c r="C2461" s="13"/>
      <c r="D2461" s="47"/>
      <c r="E2461" s="12"/>
      <c r="F2461" s="12"/>
      <c r="G2461" s="12"/>
      <c r="L2461" s="12"/>
      <c r="M2461" s="12"/>
      <c r="N2461" s="12"/>
      <c r="O2461" s="12"/>
      <c r="P2461" s="12"/>
      <c r="Q2461" s="12"/>
      <c r="R2461" s="12"/>
      <c r="S2461" s="12"/>
      <c r="T2461" s="12"/>
      <c r="U2461" s="12"/>
    </row>
    <row r="2462" spans="2:21">
      <c r="B2462" s="13"/>
      <c r="C2462" s="10"/>
      <c r="D2462" s="46"/>
      <c r="E2462" s="12"/>
      <c r="F2462" s="12"/>
      <c r="G2462" s="12"/>
      <c r="L2462" s="12"/>
      <c r="M2462" s="12"/>
      <c r="N2462" s="12"/>
      <c r="O2462" s="12"/>
      <c r="P2462" s="12"/>
      <c r="Q2462" s="12"/>
      <c r="R2462" s="12"/>
      <c r="S2462" s="12"/>
      <c r="T2462" s="12"/>
      <c r="U2462" s="12"/>
    </row>
    <row r="2463" spans="2:21">
      <c r="B2463" s="13"/>
      <c r="C2463" s="13"/>
      <c r="D2463" s="47"/>
      <c r="E2463" s="12"/>
      <c r="F2463" s="12"/>
      <c r="G2463" s="12"/>
      <c r="L2463" s="12"/>
      <c r="M2463" s="12"/>
      <c r="N2463" s="12"/>
      <c r="O2463" s="12"/>
      <c r="P2463" s="12"/>
      <c r="Q2463" s="12"/>
      <c r="R2463" s="12"/>
      <c r="S2463" s="12"/>
      <c r="T2463" s="12"/>
      <c r="U2463" s="12"/>
    </row>
    <row r="2464" spans="2:21">
      <c r="B2464" s="10"/>
      <c r="C2464" s="10"/>
      <c r="D2464" s="46"/>
      <c r="E2464" s="11"/>
      <c r="F2464" s="11"/>
      <c r="G2464" s="11"/>
      <c r="L2464" s="11"/>
      <c r="M2464" s="11"/>
      <c r="N2464" s="11"/>
      <c r="O2464" s="11"/>
      <c r="P2464" s="11"/>
      <c r="Q2464" s="11"/>
      <c r="R2464" s="11"/>
      <c r="S2464" s="11"/>
      <c r="T2464" s="11"/>
      <c r="U2464" s="11"/>
    </row>
    <row r="2465" spans="2:21">
      <c r="B2465" s="10"/>
      <c r="C2465" s="10"/>
      <c r="D2465" s="46"/>
      <c r="E2465" s="11"/>
      <c r="F2465" s="11"/>
      <c r="G2465" s="11"/>
      <c r="L2465" s="11"/>
      <c r="M2465" s="11"/>
      <c r="N2465" s="11"/>
      <c r="O2465" s="11"/>
      <c r="P2465" s="11"/>
      <c r="Q2465" s="11"/>
      <c r="R2465" s="11"/>
      <c r="S2465" s="11"/>
      <c r="T2465" s="11"/>
      <c r="U2465" s="11"/>
    </row>
    <row r="2466" spans="2:21">
      <c r="B2466" s="10"/>
      <c r="C2466" s="10"/>
      <c r="D2466" s="46"/>
      <c r="E2466" s="11"/>
      <c r="F2466" s="11"/>
      <c r="G2466" s="11"/>
      <c r="L2466" s="11"/>
      <c r="M2466" s="11"/>
      <c r="N2466" s="11"/>
      <c r="O2466" s="11"/>
      <c r="P2466" s="11"/>
      <c r="Q2466" s="11"/>
      <c r="R2466" s="11"/>
      <c r="S2466" s="11"/>
      <c r="T2466" s="11"/>
      <c r="U2466" s="11"/>
    </row>
    <row r="2467" spans="2:21">
      <c r="B2467" s="10"/>
      <c r="C2467" s="10"/>
      <c r="D2467" s="46"/>
      <c r="E2467" s="11"/>
      <c r="F2467" s="11"/>
      <c r="G2467" s="11"/>
      <c r="L2467" s="11"/>
      <c r="M2467" s="11"/>
      <c r="N2467" s="11"/>
      <c r="O2467" s="11"/>
      <c r="P2467" s="11"/>
      <c r="Q2467" s="11"/>
      <c r="R2467" s="11"/>
      <c r="S2467" s="11"/>
      <c r="T2467" s="11"/>
      <c r="U2467" s="11"/>
    </row>
    <row r="2468" spans="2:21">
      <c r="B2468" s="10"/>
      <c r="C2468" s="10"/>
      <c r="D2468" s="46"/>
      <c r="E2468" s="11"/>
      <c r="F2468" s="11"/>
      <c r="G2468" s="11"/>
      <c r="L2468" s="11"/>
      <c r="M2468" s="11"/>
      <c r="N2468" s="11"/>
      <c r="O2468" s="11"/>
      <c r="P2468" s="11"/>
      <c r="Q2468" s="11"/>
      <c r="R2468" s="11"/>
      <c r="S2468" s="11"/>
      <c r="T2468" s="11"/>
      <c r="U2468" s="11"/>
    </row>
    <row r="2469" spans="2:21">
      <c r="B2469" s="10"/>
      <c r="C2469" s="10"/>
      <c r="D2469" s="46"/>
      <c r="E2469" s="11"/>
      <c r="F2469" s="11"/>
      <c r="G2469" s="11"/>
      <c r="L2469" s="11"/>
      <c r="M2469" s="11"/>
      <c r="N2469" s="11"/>
      <c r="O2469" s="11"/>
      <c r="P2469" s="11"/>
      <c r="Q2469" s="11"/>
      <c r="R2469" s="11"/>
      <c r="S2469" s="11"/>
      <c r="T2469" s="11"/>
      <c r="U2469" s="11"/>
    </row>
    <row r="2470" spans="2:21">
      <c r="B2470" s="10"/>
      <c r="C2470" s="10"/>
      <c r="D2470" s="46"/>
      <c r="E2470" s="11"/>
      <c r="F2470" s="11"/>
      <c r="G2470" s="11"/>
      <c r="L2470" s="11"/>
      <c r="M2470" s="11"/>
      <c r="N2470" s="11"/>
      <c r="O2470" s="11"/>
      <c r="P2470" s="11"/>
      <c r="Q2470" s="11"/>
      <c r="R2470" s="11"/>
      <c r="S2470" s="11"/>
      <c r="T2470" s="11"/>
      <c r="U2470" s="11"/>
    </row>
    <row r="2471" spans="2:21">
      <c r="B2471" s="10"/>
      <c r="C2471" s="10"/>
      <c r="D2471" s="46"/>
      <c r="E2471" s="11"/>
      <c r="F2471" s="11"/>
      <c r="G2471" s="11"/>
      <c r="L2471" s="11"/>
      <c r="M2471" s="11"/>
      <c r="N2471" s="11"/>
      <c r="O2471" s="11"/>
      <c r="P2471" s="11"/>
      <c r="Q2471" s="11"/>
      <c r="R2471" s="11"/>
      <c r="S2471" s="11"/>
      <c r="T2471" s="11"/>
      <c r="U2471" s="11"/>
    </row>
    <row r="2472" spans="2:21">
      <c r="B2472" s="10"/>
      <c r="C2472" s="10"/>
      <c r="D2472" s="46"/>
      <c r="E2472" s="11"/>
      <c r="F2472" s="11"/>
      <c r="G2472" s="11"/>
      <c r="L2472" s="11"/>
      <c r="M2472" s="11"/>
      <c r="N2472" s="11"/>
      <c r="O2472" s="11"/>
      <c r="P2472" s="11"/>
      <c r="Q2472" s="11"/>
      <c r="R2472" s="11"/>
      <c r="S2472" s="11"/>
      <c r="T2472" s="11"/>
      <c r="U2472" s="11"/>
    </row>
    <row r="2473" spans="2:21">
      <c r="B2473" s="10"/>
      <c r="C2473" s="10"/>
      <c r="D2473" s="46"/>
      <c r="E2473" s="11"/>
      <c r="F2473" s="11"/>
      <c r="G2473" s="11"/>
      <c r="L2473" s="11"/>
      <c r="M2473" s="11"/>
      <c r="N2473" s="11"/>
      <c r="O2473" s="11"/>
      <c r="P2473" s="11"/>
      <c r="Q2473" s="11"/>
      <c r="R2473" s="11"/>
      <c r="S2473" s="11"/>
      <c r="T2473" s="11"/>
      <c r="U2473" s="11"/>
    </row>
    <row r="2474" spans="2:21">
      <c r="B2474" s="10"/>
      <c r="C2474" s="10"/>
      <c r="D2474" s="46"/>
      <c r="E2474" s="11"/>
      <c r="F2474" s="11"/>
      <c r="G2474" s="11"/>
      <c r="L2474" s="11"/>
      <c r="M2474" s="11"/>
      <c r="N2474" s="11"/>
      <c r="O2474" s="11"/>
      <c r="P2474" s="11"/>
      <c r="Q2474" s="11"/>
      <c r="R2474" s="11"/>
      <c r="S2474" s="11"/>
      <c r="T2474" s="11"/>
      <c r="U2474" s="11"/>
    </row>
    <row r="2475" spans="2:21">
      <c r="B2475" s="10"/>
      <c r="C2475" s="10"/>
      <c r="D2475" s="46"/>
      <c r="E2475" s="11"/>
      <c r="F2475" s="11"/>
      <c r="G2475" s="11"/>
      <c r="L2475" s="11"/>
      <c r="M2475" s="11"/>
      <c r="N2475" s="11"/>
      <c r="O2475" s="11"/>
      <c r="P2475" s="11"/>
      <c r="Q2475" s="11"/>
      <c r="R2475" s="11"/>
      <c r="S2475" s="11"/>
      <c r="T2475" s="11"/>
      <c r="U2475" s="11"/>
    </row>
    <row r="2476" spans="2:21">
      <c r="B2476" s="10"/>
      <c r="C2476" s="10"/>
      <c r="D2476" s="46"/>
      <c r="E2476" s="11"/>
      <c r="F2476" s="11"/>
      <c r="G2476" s="11"/>
      <c r="L2476" s="11"/>
      <c r="M2476" s="11"/>
      <c r="N2476" s="11"/>
      <c r="O2476" s="11"/>
      <c r="P2476" s="11"/>
      <c r="Q2476" s="11"/>
      <c r="R2476" s="11"/>
      <c r="S2476" s="11"/>
      <c r="T2476" s="11"/>
      <c r="U2476" s="11"/>
    </row>
    <row r="2477" spans="2:21">
      <c r="B2477" s="10"/>
      <c r="C2477" s="10"/>
      <c r="D2477" s="46"/>
      <c r="E2477" s="11"/>
      <c r="F2477" s="11"/>
      <c r="G2477" s="11"/>
      <c r="L2477" s="11"/>
      <c r="M2477" s="11"/>
      <c r="N2477" s="11"/>
      <c r="O2477" s="11"/>
      <c r="P2477" s="11"/>
      <c r="Q2477" s="11"/>
      <c r="R2477" s="11"/>
      <c r="S2477" s="11"/>
      <c r="T2477" s="11"/>
      <c r="U2477" s="11"/>
    </row>
    <row r="2478" spans="2:21">
      <c r="B2478" s="10"/>
      <c r="C2478" s="10"/>
      <c r="D2478" s="46"/>
      <c r="E2478" s="11"/>
      <c r="F2478" s="11"/>
      <c r="G2478" s="11"/>
      <c r="L2478" s="11"/>
      <c r="M2478" s="11"/>
      <c r="N2478" s="11"/>
      <c r="O2478" s="11"/>
      <c r="P2478" s="11"/>
      <c r="Q2478" s="11"/>
      <c r="R2478" s="11"/>
      <c r="S2478" s="11"/>
      <c r="T2478" s="11"/>
      <c r="U2478" s="11"/>
    </row>
    <row r="2479" spans="2:21">
      <c r="B2479" s="10"/>
      <c r="C2479" s="10"/>
      <c r="D2479" s="46"/>
      <c r="E2479" s="11"/>
      <c r="F2479" s="11"/>
      <c r="G2479" s="11"/>
      <c r="L2479" s="11"/>
      <c r="M2479" s="11"/>
      <c r="N2479" s="11"/>
      <c r="O2479" s="11"/>
      <c r="P2479" s="11"/>
      <c r="Q2479" s="11"/>
      <c r="R2479" s="11"/>
      <c r="S2479" s="11"/>
      <c r="T2479" s="11"/>
      <c r="U2479" s="11"/>
    </row>
    <row r="2480" spans="2:21">
      <c r="B2480" s="13"/>
      <c r="C2480" s="13"/>
      <c r="D2480" s="47"/>
      <c r="E2480" s="12"/>
      <c r="F2480" s="12"/>
      <c r="G2480" s="12"/>
      <c r="L2480" s="12"/>
      <c r="M2480" s="12"/>
      <c r="N2480" s="12"/>
      <c r="O2480" s="12"/>
      <c r="P2480" s="12"/>
      <c r="Q2480" s="12"/>
      <c r="R2480" s="12"/>
      <c r="S2480" s="12"/>
      <c r="T2480" s="12"/>
      <c r="U2480" s="12"/>
    </row>
    <row r="2481" spans="2:21">
      <c r="B2481" s="13"/>
      <c r="C2481" s="13"/>
      <c r="D2481" s="47"/>
      <c r="E2481" s="12"/>
      <c r="F2481" s="12"/>
      <c r="G2481" s="12"/>
      <c r="L2481" s="12"/>
      <c r="M2481" s="12"/>
      <c r="N2481" s="12"/>
      <c r="O2481" s="12"/>
      <c r="P2481" s="12"/>
      <c r="Q2481" s="12"/>
      <c r="R2481" s="12"/>
      <c r="S2481" s="12"/>
      <c r="T2481" s="12"/>
      <c r="U2481" s="12"/>
    </row>
    <row r="2482" spans="2:21">
      <c r="B2482" s="13"/>
      <c r="C2482" s="13"/>
      <c r="D2482" s="47"/>
      <c r="E2482" s="12"/>
      <c r="F2482" s="12"/>
      <c r="G2482" s="12"/>
      <c r="L2482" s="12"/>
      <c r="M2482" s="12"/>
      <c r="N2482" s="12"/>
      <c r="O2482" s="12"/>
      <c r="P2482" s="12"/>
      <c r="Q2482" s="12"/>
      <c r="R2482" s="12"/>
      <c r="S2482" s="12"/>
      <c r="T2482" s="12"/>
      <c r="U2482" s="12"/>
    </row>
    <row r="2483" spans="2:21">
      <c r="B2483" s="13"/>
      <c r="C2483" s="13"/>
      <c r="D2483" s="47"/>
      <c r="E2483" s="12"/>
      <c r="F2483" s="12"/>
      <c r="G2483" s="12"/>
      <c r="L2483" s="12"/>
      <c r="M2483" s="12"/>
      <c r="N2483" s="12"/>
      <c r="O2483" s="12"/>
      <c r="P2483" s="12"/>
      <c r="Q2483" s="12"/>
      <c r="R2483" s="12"/>
      <c r="S2483" s="12"/>
      <c r="T2483" s="12"/>
      <c r="U2483" s="12"/>
    </row>
    <row r="2484" spans="2:21">
      <c r="B2484" s="13"/>
      <c r="C2484" s="13"/>
      <c r="D2484" s="47"/>
      <c r="E2484" s="12"/>
      <c r="F2484" s="12"/>
      <c r="G2484" s="12"/>
      <c r="L2484" s="12"/>
      <c r="M2484" s="12"/>
      <c r="N2484" s="12"/>
      <c r="O2484" s="12"/>
      <c r="P2484" s="12"/>
      <c r="Q2484" s="12"/>
      <c r="R2484" s="12"/>
      <c r="S2484" s="12"/>
      <c r="T2484" s="12"/>
      <c r="U2484" s="12"/>
    </row>
    <row r="2485" spans="2:21">
      <c r="B2485" s="13"/>
      <c r="C2485" s="13"/>
      <c r="D2485" s="47"/>
      <c r="E2485" s="12"/>
      <c r="F2485" s="12"/>
      <c r="G2485" s="12"/>
      <c r="L2485" s="12"/>
      <c r="M2485" s="12"/>
      <c r="N2485" s="12"/>
      <c r="O2485" s="12"/>
      <c r="P2485" s="12"/>
      <c r="Q2485" s="12"/>
      <c r="R2485" s="12"/>
      <c r="S2485" s="12"/>
      <c r="T2485" s="12"/>
      <c r="U2485" s="12"/>
    </row>
    <row r="2486" spans="2:21">
      <c r="B2486" s="13"/>
      <c r="C2486" s="13"/>
      <c r="D2486" s="47"/>
      <c r="E2486" s="12"/>
      <c r="F2486" s="12"/>
      <c r="G2486" s="12"/>
      <c r="L2486" s="12"/>
      <c r="M2486" s="12"/>
      <c r="N2486" s="12"/>
      <c r="O2486" s="12"/>
      <c r="P2486" s="12"/>
      <c r="Q2486" s="12"/>
      <c r="R2486" s="12"/>
      <c r="S2486" s="12"/>
      <c r="T2486" s="12"/>
      <c r="U2486" s="12"/>
    </row>
    <row r="2487" spans="2:21">
      <c r="B2487" s="13"/>
      <c r="C2487" s="13"/>
      <c r="D2487" s="47"/>
      <c r="E2487" s="12"/>
      <c r="F2487" s="12"/>
      <c r="G2487" s="12"/>
      <c r="L2487" s="12"/>
      <c r="M2487" s="12"/>
      <c r="N2487" s="12"/>
      <c r="O2487" s="12"/>
      <c r="P2487" s="12"/>
      <c r="Q2487" s="12"/>
      <c r="R2487" s="12"/>
      <c r="S2487" s="12"/>
      <c r="T2487" s="12"/>
      <c r="U2487" s="12"/>
    </row>
    <row r="2488" spans="2:21">
      <c r="B2488" s="13"/>
      <c r="C2488" s="13"/>
      <c r="D2488" s="47"/>
      <c r="E2488" s="12"/>
      <c r="F2488" s="12"/>
      <c r="G2488" s="12"/>
      <c r="L2488" s="12"/>
      <c r="M2488" s="12"/>
      <c r="N2488" s="12"/>
      <c r="O2488" s="12"/>
      <c r="P2488" s="12"/>
      <c r="Q2488" s="12"/>
      <c r="R2488" s="12"/>
      <c r="S2488" s="12"/>
      <c r="T2488" s="12"/>
      <c r="U2488" s="12"/>
    </row>
    <row r="2489" spans="2:21">
      <c r="B2489" s="13"/>
      <c r="C2489" s="13"/>
      <c r="D2489" s="47"/>
      <c r="E2489" s="12"/>
      <c r="F2489" s="12"/>
      <c r="G2489" s="12"/>
      <c r="L2489" s="12"/>
      <c r="M2489" s="12"/>
      <c r="N2489" s="12"/>
      <c r="O2489" s="12"/>
      <c r="P2489" s="12"/>
      <c r="Q2489" s="12"/>
      <c r="R2489" s="12"/>
      <c r="S2489" s="12"/>
      <c r="T2489" s="12"/>
      <c r="U2489" s="12"/>
    </row>
    <row r="2490" spans="2:21">
      <c r="B2490" s="13"/>
      <c r="C2490" s="13"/>
      <c r="D2490" s="47"/>
      <c r="E2490" s="12"/>
      <c r="F2490" s="12"/>
      <c r="G2490" s="12"/>
      <c r="L2490" s="12"/>
      <c r="M2490" s="12"/>
      <c r="N2490" s="12"/>
      <c r="O2490" s="12"/>
      <c r="P2490" s="12"/>
      <c r="Q2490" s="12"/>
      <c r="R2490" s="12"/>
      <c r="S2490" s="12"/>
      <c r="T2490" s="12"/>
      <c r="U2490" s="12"/>
    </row>
    <row r="2491" spans="2:21">
      <c r="B2491" s="13"/>
      <c r="C2491" s="13"/>
      <c r="D2491" s="47"/>
      <c r="E2491" s="12"/>
      <c r="F2491" s="12"/>
      <c r="G2491" s="12"/>
      <c r="L2491" s="12"/>
      <c r="M2491" s="12"/>
      <c r="N2491" s="12"/>
      <c r="O2491" s="12"/>
      <c r="P2491" s="12"/>
      <c r="Q2491" s="12"/>
      <c r="R2491" s="12"/>
      <c r="S2491" s="12"/>
      <c r="T2491" s="12"/>
      <c r="U2491" s="12"/>
    </row>
    <row r="2492" spans="2:21">
      <c r="B2492" s="13"/>
      <c r="C2492" s="13"/>
      <c r="D2492" s="47"/>
      <c r="E2492" s="12"/>
      <c r="F2492" s="12"/>
      <c r="G2492" s="12"/>
      <c r="L2492" s="12"/>
      <c r="M2492" s="12"/>
      <c r="N2492" s="12"/>
      <c r="O2492" s="12"/>
      <c r="P2492" s="12"/>
      <c r="Q2492" s="12"/>
      <c r="R2492" s="12"/>
      <c r="S2492" s="12"/>
      <c r="T2492" s="12"/>
      <c r="U2492" s="12"/>
    </row>
    <row r="2493" spans="2:21">
      <c r="B2493" s="13"/>
      <c r="C2493" s="13"/>
      <c r="D2493" s="47"/>
      <c r="E2493" s="12"/>
      <c r="F2493" s="12"/>
      <c r="G2493" s="12"/>
      <c r="L2493" s="12"/>
      <c r="M2493" s="12"/>
      <c r="N2493" s="12"/>
      <c r="O2493" s="12"/>
      <c r="P2493" s="12"/>
      <c r="Q2493" s="12"/>
      <c r="R2493" s="12"/>
      <c r="S2493" s="12"/>
      <c r="T2493" s="12"/>
      <c r="U2493" s="12"/>
    </row>
    <row r="2494" spans="2:21">
      <c r="B2494" s="13"/>
      <c r="C2494" s="13"/>
      <c r="D2494" s="47"/>
      <c r="E2494" s="12"/>
      <c r="F2494" s="12"/>
      <c r="G2494" s="12"/>
      <c r="L2494" s="12"/>
      <c r="M2494" s="12"/>
      <c r="N2494" s="12"/>
      <c r="O2494" s="12"/>
      <c r="P2494" s="12"/>
      <c r="Q2494" s="12"/>
      <c r="R2494" s="12"/>
      <c r="S2494" s="12"/>
      <c r="T2494" s="12"/>
      <c r="U2494" s="12"/>
    </row>
    <row r="2495" spans="2:21">
      <c r="B2495" s="13"/>
      <c r="C2495" s="13"/>
      <c r="D2495" s="47"/>
      <c r="E2495" s="12"/>
      <c r="F2495" s="12"/>
      <c r="G2495" s="12"/>
      <c r="L2495" s="12"/>
      <c r="M2495" s="12"/>
      <c r="N2495" s="12"/>
      <c r="O2495" s="12"/>
      <c r="P2495" s="12"/>
      <c r="Q2495" s="12"/>
      <c r="R2495" s="12"/>
      <c r="S2495" s="12"/>
      <c r="T2495" s="12"/>
      <c r="U2495" s="12"/>
    </row>
    <row r="2496" spans="2:21">
      <c r="B2496" s="13"/>
      <c r="C2496" s="13"/>
      <c r="D2496" s="47"/>
      <c r="E2496" s="12"/>
      <c r="F2496" s="12"/>
      <c r="G2496" s="12"/>
      <c r="L2496" s="12"/>
      <c r="M2496" s="12"/>
      <c r="N2496" s="12"/>
      <c r="O2496" s="12"/>
      <c r="P2496" s="12"/>
      <c r="Q2496" s="12"/>
      <c r="R2496" s="12"/>
      <c r="S2496" s="12"/>
      <c r="T2496" s="12"/>
      <c r="U2496" s="12"/>
    </row>
    <row r="2497" spans="2:21">
      <c r="B2497" s="13"/>
      <c r="C2497" s="13"/>
      <c r="D2497" s="47"/>
      <c r="E2497" s="12"/>
      <c r="F2497" s="12"/>
      <c r="G2497" s="12"/>
      <c r="L2497" s="12"/>
      <c r="M2497" s="12"/>
      <c r="N2497" s="12"/>
      <c r="O2497" s="12"/>
      <c r="P2497" s="12"/>
      <c r="Q2497" s="12"/>
      <c r="R2497" s="12"/>
      <c r="S2497" s="12"/>
      <c r="T2497" s="12"/>
      <c r="U2497" s="12"/>
    </row>
    <row r="2498" spans="2:21">
      <c r="B2498" s="13"/>
      <c r="C2498" s="13"/>
      <c r="D2498" s="47"/>
      <c r="E2498" s="12"/>
      <c r="F2498" s="12"/>
      <c r="G2498" s="12"/>
      <c r="L2498" s="12"/>
      <c r="M2498" s="12"/>
      <c r="N2498" s="12"/>
      <c r="O2498" s="12"/>
      <c r="P2498" s="12"/>
      <c r="Q2498" s="12"/>
      <c r="R2498" s="12"/>
      <c r="S2498" s="12"/>
      <c r="T2498" s="12"/>
      <c r="U2498" s="12"/>
    </row>
    <row r="2499" spans="2:21">
      <c r="B2499" s="13"/>
      <c r="C2499" s="13"/>
      <c r="D2499" s="47"/>
      <c r="E2499" s="12"/>
      <c r="F2499" s="12"/>
      <c r="G2499" s="12"/>
      <c r="L2499" s="12"/>
      <c r="M2499" s="12"/>
      <c r="N2499" s="12"/>
      <c r="O2499" s="12"/>
      <c r="P2499" s="12"/>
      <c r="Q2499" s="12"/>
      <c r="R2499" s="12"/>
      <c r="S2499" s="12"/>
      <c r="T2499" s="12"/>
      <c r="U2499" s="12"/>
    </row>
    <row r="2500" spans="2:21">
      <c r="B2500" s="13"/>
      <c r="C2500" s="13"/>
      <c r="D2500" s="47"/>
      <c r="E2500" s="12"/>
      <c r="F2500" s="12"/>
      <c r="G2500" s="12"/>
      <c r="L2500" s="12"/>
      <c r="M2500" s="12"/>
      <c r="N2500" s="12"/>
      <c r="O2500" s="12"/>
      <c r="P2500" s="12"/>
      <c r="Q2500" s="12"/>
      <c r="R2500" s="12"/>
      <c r="S2500" s="12"/>
      <c r="T2500" s="12"/>
      <c r="U2500" s="12"/>
    </row>
    <row r="2501" spans="2:21">
      <c r="B2501" s="13"/>
      <c r="C2501" s="13"/>
      <c r="D2501" s="47"/>
      <c r="E2501" s="12"/>
      <c r="F2501" s="12"/>
      <c r="G2501" s="12"/>
      <c r="L2501" s="12"/>
      <c r="M2501" s="12"/>
      <c r="N2501" s="12"/>
      <c r="O2501" s="12"/>
      <c r="P2501" s="12"/>
      <c r="Q2501" s="12"/>
      <c r="R2501" s="12"/>
      <c r="S2501" s="12"/>
      <c r="T2501" s="12"/>
      <c r="U2501" s="12"/>
    </row>
    <row r="2502" spans="2:21">
      <c r="B2502" s="13"/>
      <c r="C2502" s="13"/>
      <c r="D2502" s="47"/>
      <c r="E2502" s="12"/>
      <c r="F2502" s="12"/>
      <c r="G2502" s="12"/>
      <c r="L2502" s="12"/>
      <c r="M2502" s="12"/>
      <c r="N2502" s="12"/>
      <c r="O2502" s="12"/>
      <c r="P2502" s="12"/>
      <c r="Q2502" s="12"/>
      <c r="R2502" s="12"/>
      <c r="S2502" s="12"/>
      <c r="T2502" s="12"/>
      <c r="U2502" s="12"/>
    </row>
    <row r="2503" spans="2:21">
      <c r="B2503" s="13"/>
      <c r="C2503" s="13"/>
      <c r="D2503" s="47"/>
      <c r="E2503" s="12"/>
      <c r="F2503" s="12"/>
      <c r="G2503" s="12"/>
      <c r="L2503" s="12"/>
      <c r="M2503" s="12"/>
      <c r="N2503" s="12"/>
      <c r="O2503" s="12"/>
      <c r="P2503" s="12"/>
      <c r="Q2503" s="12"/>
      <c r="R2503" s="12"/>
      <c r="S2503" s="12"/>
      <c r="T2503" s="12"/>
      <c r="U2503" s="12"/>
    </row>
    <row r="2504" spans="2:21">
      <c r="B2504" s="13"/>
      <c r="C2504" s="13"/>
      <c r="D2504" s="47"/>
      <c r="E2504" s="12"/>
      <c r="F2504" s="12"/>
      <c r="G2504" s="12"/>
      <c r="L2504" s="12"/>
      <c r="M2504" s="12"/>
      <c r="N2504" s="12"/>
      <c r="O2504" s="12"/>
      <c r="P2504" s="12"/>
      <c r="Q2504" s="12"/>
      <c r="R2504" s="12"/>
      <c r="S2504" s="12"/>
      <c r="T2504" s="12"/>
      <c r="U2504" s="12"/>
    </row>
    <row r="2505" spans="2:21">
      <c r="B2505" s="13"/>
      <c r="C2505" s="13"/>
      <c r="D2505" s="47"/>
      <c r="E2505" s="12"/>
      <c r="F2505" s="12"/>
      <c r="G2505" s="12"/>
      <c r="L2505" s="12"/>
      <c r="M2505" s="12"/>
      <c r="N2505" s="12"/>
      <c r="O2505" s="12"/>
      <c r="P2505" s="12"/>
      <c r="Q2505" s="12"/>
      <c r="R2505" s="12"/>
      <c r="S2505" s="12"/>
      <c r="T2505" s="12"/>
      <c r="U2505" s="12"/>
    </row>
    <row r="2506" spans="2:21">
      <c r="B2506" s="13"/>
      <c r="C2506" s="13"/>
      <c r="D2506" s="47"/>
      <c r="E2506" s="12"/>
      <c r="F2506" s="12"/>
      <c r="G2506" s="12"/>
      <c r="L2506" s="12"/>
      <c r="M2506" s="12"/>
      <c r="N2506" s="12"/>
      <c r="O2506" s="12"/>
      <c r="P2506" s="12"/>
      <c r="Q2506" s="12"/>
      <c r="R2506" s="12"/>
      <c r="S2506" s="12"/>
      <c r="T2506" s="12"/>
      <c r="U2506" s="12"/>
    </row>
    <row r="2507" spans="2:21">
      <c r="B2507" s="13"/>
      <c r="C2507" s="13"/>
      <c r="D2507" s="47"/>
      <c r="E2507" s="12"/>
      <c r="F2507" s="12"/>
      <c r="G2507" s="12"/>
      <c r="L2507" s="12"/>
      <c r="M2507" s="12"/>
      <c r="N2507" s="12"/>
      <c r="O2507" s="12"/>
      <c r="P2507" s="12"/>
      <c r="Q2507" s="12"/>
      <c r="R2507" s="12"/>
      <c r="S2507" s="12"/>
      <c r="T2507" s="12"/>
      <c r="U2507" s="12"/>
    </row>
    <row r="2508" spans="2:21">
      <c r="B2508" s="13"/>
      <c r="C2508" s="13"/>
      <c r="D2508" s="47"/>
      <c r="E2508" s="12"/>
      <c r="F2508" s="12"/>
      <c r="G2508" s="12"/>
      <c r="L2508" s="12"/>
      <c r="M2508" s="12"/>
      <c r="N2508" s="12"/>
      <c r="O2508" s="12"/>
      <c r="P2508" s="12"/>
      <c r="Q2508" s="12"/>
      <c r="R2508" s="12"/>
      <c r="S2508" s="12"/>
      <c r="T2508" s="12"/>
      <c r="U2508" s="12"/>
    </row>
    <row r="2509" spans="2:21">
      <c r="B2509" s="13"/>
      <c r="C2509" s="13"/>
      <c r="D2509" s="47"/>
      <c r="E2509" s="12"/>
      <c r="F2509" s="12"/>
      <c r="G2509" s="12"/>
      <c r="L2509" s="12"/>
      <c r="M2509" s="12"/>
      <c r="N2509" s="12"/>
      <c r="O2509" s="12"/>
      <c r="P2509" s="12"/>
      <c r="Q2509" s="12"/>
      <c r="R2509" s="12"/>
      <c r="S2509" s="12"/>
      <c r="T2509" s="12"/>
      <c r="U2509" s="12"/>
    </row>
    <row r="2510" spans="2:21">
      <c r="B2510" s="13"/>
      <c r="C2510" s="13"/>
      <c r="D2510" s="47"/>
      <c r="E2510" s="12"/>
      <c r="F2510" s="12"/>
      <c r="G2510" s="12"/>
      <c r="L2510" s="12"/>
      <c r="M2510" s="12"/>
      <c r="N2510" s="12"/>
      <c r="O2510" s="12"/>
      <c r="P2510" s="12"/>
      <c r="Q2510" s="12"/>
      <c r="R2510" s="12"/>
      <c r="S2510" s="12"/>
      <c r="T2510" s="12"/>
      <c r="U2510" s="12"/>
    </row>
    <row r="2511" spans="2:21">
      <c r="B2511" s="13"/>
      <c r="C2511" s="13"/>
      <c r="D2511" s="47"/>
      <c r="E2511" s="12"/>
      <c r="F2511" s="12"/>
      <c r="G2511" s="12"/>
      <c r="L2511" s="12"/>
      <c r="M2511" s="12"/>
      <c r="N2511" s="12"/>
      <c r="O2511" s="12"/>
      <c r="P2511" s="12"/>
      <c r="Q2511" s="12"/>
      <c r="R2511" s="12"/>
      <c r="S2511" s="12"/>
      <c r="T2511" s="12"/>
      <c r="U2511" s="12"/>
    </row>
    <row r="2512" spans="2:21">
      <c r="B2512" s="13"/>
      <c r="C2512" s="13"/>
      <c r="D2512" s="47"/>
      <c r="E2512" s="12"/>
      <c r="F2512" s="12"/>
      <c r="G2512" s="12"/>
      <c r="L2512" s="12"/>
      <c r="M2512" s="12"/>
      <c r="N2512" s="12"/>
      <c r="O2512" s="12"/>
      <c r="P2512" s="12"/>
      <c r="Q2512" s="12"/>
      <c r="R2512" s="12"/>
      <c r="S2512" s="12"/>
      <c r="T2512" s="12"/>
      <c r="U2512" s="12"/>
    </row>
    <row r="2513" spans="2:21">
      <c r="B2513" s="13"/>
      <c r="C2513" s="13"/>
      <c r="D2513" s="47"/>
      <c r="E2513" s="12"/>
      <c r="F2513" s="12"/>
      <c r="G2513" s="12"/>
      <c r="L2513" s="12"/>
      <c r="M2513" s="12"/>
      <c r="N2513" s="12"/>
      <c r="O2513" s="12"/>
      <c r="P2513" s="12"/>
      <c r="Q2513" s="12"/>
      <c r="R2513" s="12"/>
      <c r="S2513" s="12"/>
      <c r="T2513" s="12"/>
      <c r="U2513" s="12"/>
    </row>
    <row r="2514" spans="2:21">
      <c r="B2514" s="13"/>
      <c r="C2514" s="13"/>
      <c r="D2514" s="47"/>
      <c r="E2514" s="12"/>
      <c r="F2514" s="12"/>
      <c r="G2514" s="12"/>
      <c r="L2514" s="12"/>
      <c r="M2514" s="12"/>
      <c r="N2514" s="12"/>
      <c r="O2514" s="12"/>
      <c r="P2514" s="12"/>
      <c r="Q2514" s="12"/>
      <c r="R2514" s="12"/>
      <c r="S2514" s="12"/>
      <c r="T2514" s="12"/>
      <c r="U2514" s="12"/>
    </row>
    <row r="2515" spans="2:21">
      <c r="B2515" s="13"/>
      <c r="C2515" s="13"/>
      <c r="D2515" s="47"/>
      <c r="E2515" s="12"/>
      <c r="F2515" s="12"/>
      <c r="G2515" s="12"/>
      <c r="L2515" s="12"/>
      <c r="M2515" s="12"/>
      <c r="N2515" s="12"/>
      <c r="O2515" s="12"/>
      <c r="P2515" s="12"/>
      <c r="Q2515" s="12"/>
      <c r="R2515" s="12"/>
      <c r="S2515" s="12"/>
      <c r="T2515" s="12"/>
      <c r="U2515" s="12"/>
    </row>
    <row r="2516" spans="2:21">
      <c r="B2516" s="13"/>
      <c r="C2516" s="13"/>
      <c r="D2516" s="47"/>
      <c r="E2516" s="12"/>
      <c r="F2516" s="12"/>
      <c r="G2516" s="12"/>
      <c r="L2516" s="12"/>
      <c r="M2516" s="12"/>
      <c r="N2516" s="12"/>
      <c r="O2516" s="12"/>
      <c r="P2516" s="12"/>
      <c r="Q2516" s="12"/>
      <c r="R2516" s="12"/>
      <c r="S2516" s="12"/>
      <c r="T2516" s="12"/>
      <c r="U2516" s="12"/>
    </row>
    <row r="2517" spans="2:21">
      <c r="B2517" s="13"/>
      <c r="C2517" s="13"/>
      <c r="D2517" s="47"/>
      <c r="E2517" s="12"/>
      <c r="F2517" s="12"/>
      <c r="G2517" s="12"/>
      <c r="L2517" s="12"/>
      <c r="M2517" s="12"/>
      <c r="N2517" s="12"/>
      <c r="O2517" s="12"/>
      <c r="P2517" s="12"/>
      <c r="Q2517" s="12"/>
      <c r="R2517" s="12"/>
      <c r="S2517" s="12"/>
      <c r="T2517" s="12"/>
      <c r="U2517" s="12"/>
    </row>
    <row r="2518" spans="2:21">
      <c r="B2518" s="13"/>
      <c r="C2518" s="13"/>
      <c r="D2518" s="47"/>
      <c r="E2518" s="12"/>
      <c r="F2518" s="12"/>
      <c r="G2518" s="12"/>
      <c r="L2518" s="12"/>
      <c r="M2518" s="12"/>
      <c r="N2518" s="12"/>
      <c r="O2518" s="12"/>
      <c r="P2518" s="12"/>
      <c r="Q2518" s="12"/>
      <c r="R2518" s="12"/>
      <c r="S2518" s="12"/>
      <c r="T2518" s="12"/>
      <c r="U2518" s="12"/>
    </row>
    <row r="2519" spans="2:21">
      <c r="B2519" s="13"/>
      <c r="C2519" s="13"/>
      <c r="D2519" s="47"/>
      <c r="E2519" s="12"/>
      <c r="F2519" s="12"/>
      <c r="G2519" s="12"/>
      <c r="L2519" s="12"/>
      <c r="M2519" s="12"/>
      <c r="N2519" s="12"/>
      <c r="O2519" s="12"/>
      <c r="P2519" s="12"/>
      <c r="Q2519" s="12"/>
      <c r="R2519" s="12"/>
      <c r="S2519" s="12"/>
      <c r="T2519" s="12"/>
      <c r="U2519" s="12"/>
    </row>
    <row r="2520" spans="2:21">
      <c r="B2520" s="13"/>
      <c r="C2520" s="13"/>
      <c r="D2520" s="47"/>
      <c r="E2520" s="12"/>
      <c r="F2520" s="12"/>
      <c r="G2520" s="12"/>
      <c r="L2520" s="12"/>
      <c r="M2520" s="12"/>
      <c r="N2520" s="12"/>
      <c r="O2520" s="12"/>
      <c r="P2520" s="12"/>
      <c r="Q2520" s="12"/>
      <c r="R2520" s="12"/>
      <c r="S2520" s="12"/>
      <c r="T2520" s="12"/>
      <c r="U2520" s="12"/>
    </row>
    <row r="2521" spans="2:21">
      <c r="B2521" s="13"/>
      <c r="C2521" s="13"/>
      <c r="D2521" s="47"/>
      <c r="E2521" s="12"/>
      <c r="F2521" s="12"/>
      <c r="G2521" s="12"/>
      <c r="L2521" s="12"/>
      <c r="M2521" s="12"/>
      <c r="N2521" s="12"/>
      <c r="O2521" s="12"/>
      <c r="P2521" s="12"/>
      <c r="Q2521" s="12"/>
      <c r="R2521" s="12"/>
      <c r="S2521" s="12"/>
      <c r="T2521" s="12"/>
      <c r="U2521" s="12"/>
    </row>
    <row r="2522" spans="2:21">
      <c r="B2522" s="13"/>
      <c r="C2522" s="13"/>
      <c r="D2522" s="47"/>
      <c r="E2522" s="12"/>
      <c r="F2522" s="12"/>
      <c r="G2522" s="12"/>
      <c r="L2522" s="12"/>
      <c r="M2522" s="12"/>
      <c r="N2522" s="12"/>
      <c r="O2522" s="12"/>
      <c r="P2522" s="12"/>
      <c r="Q2522" s="12"/>
      <c r="R2522" s="12"/>
      <c r="S2522" s="12"/>
      <c r="T2522" s="12"/>
      <c r="U2522" s="12"/>
    </row>
    <row r="2523" spans="2:21">
      <c r="B2523" s="13"/>
      <c r="C2523" s="13"/>
      <c r="D2523" s="47"/>
      <c r="E2523" s="12"/>
      <c r="F2523" s="12"/>
      <c r="G2523" s="12"/>
      <c r="L2523" s="12"/>
      <c r="M2523" s="12"/>
      <c r="N2523" s="12"/>
      <c r="O2523" s="12"/>
      <c r="P2523" s="12"/>
      <c r="Q2523" s="12"/>
      <c r="R2523" s="12"/>
      <c r="S2523" s="12"/>
      <c r="T2523" s="12"/>
      <c r="U2523" s="12"/>
    </row>
    <row r="2524" spans="2:21">
      <c r="B2524" s="13"/>
      <c r="C2524" s="13"/>
      <c r="D2524" s="47"/>
      <c r="E2524" s="12"/>
      <c r="F2524" s="12"/>
      <c r="G2524" s="12"/>
      <c r="L2524" s="12"/>
      <c r="M2524" s="12"/>
      <c r="N2524" s="12"/>
      <c r="O2524" s="12"/>
      <c r="P2524" s="12"/>
      <c r="Q2524" s="12"/>
      <c r="R2524" s="12"/>
      <c r="S2524" s="12"/>
      <c r="T2524" s="12"/>
      <c r="U2524" s="12"/>
    </row>
    <row r="2525" spans="2:21">
      <c r="B2525" s="13"/>
      <c r="C2525" s="13"/>
      <c r="D2525" s="47"/>
      <c r="E2525" s="12"/>
      <c r="F2525" s="12"/>
      <c r="G2525" s="12"/>
      <c r="L2525" s="12"/>
      <c r="M2525" s="12"/>
      <c r="N2525" s="12"/>
      <c r="O2525" s="12"/>
      <c r="P2525" s="12"/>
      <c r="Q2525" s="12"/>
      <c r="R2525" s="12"/>
      <c r="S2525" s="12"/>
      <c r="T2525" s="12"/>
      <c r="U2525" s="12"/>
    </row>
    <row r="2526" spans="2:21">
      <c r="B2526" s="13"/>
      <c r="C2526" s="13"/>
      <c r="D2526" s="47"/>
      <c r="E2526" s="12"/>
      <c r="F2526" s="12"/>
      <c r="G2526" s="12"/>
      <c r="L2526" s="12"/>
      <c r="M2526" s="12"/>
      <c r="N2526" s="12"/>
      <c r="O2526" s="12"/>
      <c r="P2526" s="12"/>
      <c r="Q2526" s="12"/>
      <c r="R2526" s="12"/>
      <c r="S2526" s="12"/>
      <c r="T2526" s="12"/>
      <c r="U2526" s="12"/>
    </row>
    <row r="2527" spans="2:21">
      <c r="B2527" s="13"/>
      <c r="C2527" s="13"/>
      <c r="D2527" s="47"/>
      <c r="E2527" s="12"/>
      <c r="F2527" s="12"/>
      <c r="G2527" s="12"/>
      <c r="L2527" s="12"/>
      <c r="M2527" s="12"/>
      <c r="N2527" s="12"/>
      <c r="O2527" s="12"/>
      <c r="P2527" s="12"/>
      <c r="Q2527" s="12"/>
      <c r="R2527" s="12"/>
      <c r="S2527" s="12"/>
      <c r="T2527" s="12"/>
      <c r="U2527" s="12"/>
    </row>
    <row r="2528" spans="2:21">
      <c r="B2528" s="13"/>
      <c r="C2528" s="13"/>
      <c r="D2528" s="47"/>
      <c r="E2528" s="12"/>
      <c r="F2528" s="12"/>
      <c r="G2528" s="12"/>
      <c r="L2528" s="12"/>
      <c r="M2528" s="12"/>
      <c r="N2528" s="12"/>
      <c r="O2528" s="12"/>
      <c r="P2528" s="12"/>
      <c r="Q2528" s="12"/>
      <c r="R2528" s="12"/>
      <c r="S2528" s="12"/>
      <c r="T2528" s="12"/>
      <c r="U2528" s="12"/>
    </row>
    <row r="2529" spans="2:21">
      <c r="B2529" s="13"/>
      <c r="C2529" s="13"/>
      <c r="D2529" s="47"/>
      <c r="E2529" s="12"/>
      <c r="F2529" s="12"/>
      <c r="G2529" s="12"/>
      <c r="L2529" s="12"/>
      <c r="M2529" s="12"/>
      <c r="N2529" s="12"/>
      <c r="O2529" s="12"/>
      <c r="P2529" s="12"/>
      <c r="Q2529" s="12"/>
      <c r="R2529" s="12"/>
      <c r="S2529" s="12"/>
      <c r="T2529" s="12"/>
      <c r="U2529" s="12"/>
    </row>
    <row r="2530" spans="2:21">
      <c r="B2530" s="13"/>
      <c r="C2530" s="13"/>
      <c r="D2530" s="47"/>
      <c r="E2530" s="12"/>
      <c r="F2530" s="12"/>
      <c r="G2530" s="12"/>
      <c r="L2530" s="12"/>
      <c r="M2530" s="12"/>
      <c r="N2530" s="12"/>
      <c r="O2530" s="12"/>
      <c r="P2530" s="12"/>
      <c r="Q2530" s="12"/>
      <c r="R2530" s="12"/>
      <c r="S2530" s="12"/>
      <c r="T2530" s="12"/>
      <c r="U2530" s="12"/>
    </row>
    <row r="2531" spans="2:21">
      <c r="B2531" s="13"/>
      <c r="C2531" s="13"/>
      <c r="D2531" s="47"/>
      <c r="E2531" s="12"/>
      <c r="F2531" s="12"/>
      <c r="G2531" s="12"/>
      <c r="L2531" s="12"/>
      <c r="M2531" s="12"/>
      <c r="N2531" s="12"/>
      <c r="O2531" s="12"/>
      <c r="P2531" s="12"/>
      <c r="Q2531" s="12"/>
      <c r="R2531" s="12"/>
      <c r="S2531" s="12"/>
      <c r="T2531" s="12"/>
      <c r="U2531" s="12"/>
    </row>
    <row r="2532" spans="2:21">
      <c r="B2532" s="13"/>
      <c r="C2532" s="13"/>
      <c r="D2532" s="47"/>
      <c r="E2532" s="12"/>
      <c r="F2532" s="12"/>
      <c r="G2532" s="12"/>
      <c r="L2532" s="12"/>
      <c r="M2532" s="12"/>
      <c r="N2532" s="12"/>
      <c r="O2532" s="12"/>
      <c r="P2532" s="12"/>
      <c r="Q2532" s="12"/>
      <c r="R2532" s="12"/>
      <c r="S2532" s="12"/>
      <c r="T2532" s="12"/>
      <c r="U2532" s="12"/>
    </row>
    <row r="2533" spans="2:21">
      <c r="B2533" s="13"/>
      <c r="C2533" s="13"/>
      <c r="D2533" s="47"/>
      <c r="E2533" s="12"/>
      <c r="F2533" s="12"/>
      <c r="G2533" s="12"/>
      <c r="L2533" s="12"/>
      <c r="M2533" s="12"/>
      <c r="N2533" s="12"/>
      <c r="O2533" s="12"/>
      <c r="P2533" s="12"/>
      <c r="Q2533" s="12"/>
      <c r="R2533" s="12"/>
      <c r="S2533" s="12"/>
      <c r="T2533" s="12"/>
      <c r="U2533" s="12"/>
    </row>
    <row r="2534" spans="2:21">
      <c r="B2534" s="13"/>
      <c r="C2534" s="13"/>
      <c r="D2534" s="47"/>
      <c r="E2534" s="12"/>
      <c r="F2534" s="12"/>
      <c r="G2534" s="12"/>
      <c r="L2534" s="12"/>
      <c r="M2534" s="12"/>
      <c r="N2534" s="12"/>
      <c r="O2534" s="12"/>
      <c r="P2534" s="12"/>
      <c r="Q2534" s="12"/>
      <c r="R2534" s="12"/>
      <c r="S2534" s="12"/>
      <c r="T2534" s="12"/>
      <c r="U2534" s="12"/>
    </row>
    <row r="2535" spans="2:21">
      <c r="B2535" s="13"/>
      <c r="C2535" s="13"/>
      <c r="D2535" s="47"/>
      <c r="E2535" s="12"/>
      <c r="F2535" s="12"/>
      <c r="G2535" s="12"/>
      <c r="L2535" s="12"/>
      <c r="M2535" s="12"/>
      <c r="N2535" s="12"/>
      <c r="O2535" s="12"/>
      <c r="P2535" s="12"/>
      <c r="Q2535" s="12"/>
      <c r="R2535" s="12"/>
      <c r="S2535" s="12"/>
      <c r="T2535" s="12"/>
      <c r="U2535" s="12"/>
    </row>
    <row r="2536" spans="2:21">
      <c r="B2536" s="13"/>
      <c r="C2536" s="13"/>
      <c r="D2536" s="47"/>
      <c r="E2536" s="12"/>
      <c r="F2536" s="12"/>
      <c r="G2536" s="12"/>
      <c r="L2536" s="12"/>
      <c r="M2536" s="12"/>
      <c r="N2536" s="12"/>
      <c r="O2536" s="12"/>
      <c r="P2536" s="12"/>
      <c r="Q2536" s="12"/>
      <c r="R2536" s="12"/>
      <c r="S2536" s="12"/>
      <c r="T2536" s="12"/>
      <c r="U2536" s="12"/>
    </row>
    <row r="2537" spans="2:21">
      <c r="B2537" s="13"/>
      <c r="C2537" s="13"/>
      <c r="D2537" s="47"/>
      <c r="E2537" s="12"/>
      <c r="F2537" s="12"/>
      <c r="G2537" s="12"/>
      <c r="L2537" s="12"/>
      <c r="M2537" s="12"/>
      <c r="N2537" s="12"/>
      <c r="O2537" s="12"/>
      <c r="P2537" s="12"/>
      <c r="Q2537" s="12"/>
      <c r="R2537" s="12"/>
      <c r="S2537" s="12"/>
      <c r="T2537" s="12"/>
      <c r="U2537" s="12"/>
    </row>
    <row r="2538" spans="2:21">
      <c r="B2538" s="13"/>
      <c r="C2538" s="13"/>
      <c r="D2538" s="47"/>
      <c r="E2538" s="12"/>
      <c r="F2538" s="12"/>
      <c r="G2538" s="12"/>
      <c r="L2538" s="12"/>
      <c r="M2538" s="12"/>
      <c r="N2538" s="12"/>
      <c r="O2538" s="12"/>
      <c r="P2538" s="12"/>
      <c r="Q2538" s="12"/>
      <c r="R2538" s="12"/>
      <c r="S2538" s="12"/>
      <c r="T2538" s="12"/>
      <c r="U2538" s="12"/>
    </row>
    <row r="2539" spans="2:21">
      <c r="B2539" s="13"/>
      <c r="C2539" s="10"/>
      <c r="D2539" s="46"/>
      <c r="E2539" s="11"/>
      <c r="F2539" s="11"/>
      <c r="G2539" s="11"/>
      <c r="L2539" s="11"/>
      <c r="M2539" s="11"/>
      <c r="N2539" s="11"/>
      <c r="O2539" s="11"/>
      <c r="P2539" s="11"/>
      <c r="Q2539" s="11"/>
      <c r="R2539" s="11"/>
      <c r="S2539" s="11"/>
      <c r="T2539" s="11"/>
      <c r="U2539" s="11"/>
    </row>
    <row r="2540" spans="2:21">
      <c r="B2540" s="13"/>
      <c r="C2540" s="10"/>
      <c r="D2540" s="46"/>
      <c r="E2540" s="11"/>
      <c r="F2540" s="11"/>
      <c r="G2540" s="11"/>
      <c r="L2540" s="11"/>
      <c r="M2540" s="11"/>
      <c r="N2540" s="11"/>
      <c r="O2540" s="11"/>
      <c r="P2540" s="11"/>
      <c r="Q2540" s="11"/>
      <c r="R2540" s="11"/>
      <c r="S2540" s="11"/>
      <c r="T2540" s="11"/>
      <c r="U2540" s="11"/>
    </row>
    <row r="2541" spans="2:21">
      <c r="B2541" s="13"/>
      <c r="C2541" s="10"/>
      <c r="D2541" s="46"/>
      <c r="E2541" s="11"/>
      <c r="F2541" s="11"/>
      <c r="G2541" s="11"/>
      <c r="L2541" s="11"/>
      <c r="M2541" s="11"/>
      <c r="N2541" s="11"/>
      <c r="O2541" s="11"/>
      <c r="P2541" s="11"/>
      <c r="Q2541" s="11"/>
      <c r="R2541" s="11"/>
      <c r="S2541" s="11"/>
      <c r="T2541" s="11"/>
      <c r="U2541" s="11"/>
    </row>
    <row r="2542" spans="2:21">
      <c r="B2542" s="13"/>
      <c r="C2542" s="10"/>
      <c r="D2542" s="46"/>
      <c r="E2542" s="11"/>
      <c r="F2542" s="11"/>
      <c r="G2542" s="11"/>
      <c r="L2542" s="11"/>
      <c r="M2542" s="11"/>
      <c r="N2542" s="11"/>
      <c r="O2542" s="11"/>
      <c r="P2542" s="11"/>
      <c r="Q2542" s="11"/>
      <c r="R2542" s="11"/>
      <c r="S2542" s="11"/>
      <c r="T2542" s="11"/>
      <c r="U2542" s="11"/>
    </row>
    <row r="2543" spans="2:21">
      <c r="B2543" s="13"/>
      <c r="C2543" s="13"/>
      <c r="D2543" s="47"/>
      <c r="E2543" s="12"/>
      <c r="F2543" s="12"/>
      <c r="G2543" s="12"/>
      <c r="L2543" s="12"/>
      <c r="M2543" s="12"/>
      <c r="N2543" s="12"/>
      <c r="O2543" s="12"/>
      <c r="P2543" s="12"/>
      <c r="Q2543" s="12"/>
      <c r="R2543" s="12"/>
      <c r="S2543" s="12"/>
      <c r="T2543" s="12"/>
      <c r="U2543" s="12"/>
    </row>
    <row r="2544" spans="2:21">
      <c r="B2544" s="13"/>
      <c r="C2544" s="13"/>
      <c r="D2544" s="47"/>
      <c r="E2544" s="12"/>
      <c r="F2544" s="12"/>
      <c r="G2544" s="12"/>
      <c r="L2544" s="12"/>
      <c r="M2544" s="12"/>
      <c r="N2544" s="12"/>
      <c r="O2544" s="12"/>
      <c r="P2544" s="12"/>
      <c r="Q2544" s="12"/>
      <c r="R2544" s="12"/>
      <c r="S2544" s="12"/>
      <c r="T2544" s="12"/>
      <c r="U2544" s="12"/>
    </row>
    <row r="2545" spans="2:21">
      <c r="B2545" s="13"/>
      <c r="C2545" s="13"/>
      <c r="D2545" s="47"/>
      <c r="E2545" s="12"/>
      <c r="F2545" s="12"/>
      <c r="G2545" s="12"/>
      <c r="L2545" s="12"/>
      <c r="M2545" s="12"/>
      <c r="N2545" s="12"/>
      <c r="O2545" s="12"/>
      <c r="P2545" s="12"/>
      <c r="Q2545" s="12"/>
      <c r="R2545" s="12"/>
      <c r="S2545" s="12"/>
      <c r="T2545" s="12"/>
      <c r="U2545" s="12"/>
    </row>
    <row r="2546" spans="2:21">
      <c r="B2546" s="13"/>
      <c r="C2546" s="13"/>
      <c r="D2546" s="47"/>
      <c r="E2546" s="12"/>
      <c r="F2546" s="12"/>
      <c r="G2546" s="12"/>
      <c r="L2546" s="12"/>
      <c r="M2546" s="12"/>
      <c r="N2546" s="12"/>
      <c r="O2546" s="12"/>
      <c r="P2546" s="12"/>
      <c r="Q2546" s="12"/>
      <c r="R2546" s="12"/>
      <c r="S2546" s="12"/>
      <c r="T2546" s="12"/>
      <c r="U2546" s="12"/>
    </row>
    <row r="2547" spans="2:21">
      <c r="B2547" s="13"/>
      <c r="C2547" s="13"/>
      <c r="D2547" s="47"/>
      <c r="E2547" s="12"/>
      <c r="F2547" s="12"/>
      <c r="G2547" s="12"/>
      <c r="L2547" s="12"/>
      <c r="M2547" s="12"/>
      <c r="N2547" s="12"/>
      <c r="O2547" s="12"/>
      <c r="P2547" s="12"/>
      <c r="Q2547" s="12"/>
      <c r="R2547" s="12"/>
      <c r="S2547" s="12"/>
      <c r="T2547" s="12"/>
      <c r="U2547" s="12"/>
    </row>
    <row r="2548" spans="2:21">
      <c r="B2548" s="13"/>
      <c r="C2548" s="13"/>
      <c r="D2548" s="47"/>
      <c r="E2548" s="12"/>
      <c r="F2548" s="12"/>
      <c r="G2548" s="12"/>
      <c r="L2548" s="12"/>
      <c r="M2548" s="12"/>
      <c r="N2548" s="12"/>
      <c r="O2548" s="12"/>
      <c r="P2548" s="12"/>
      <c r="Q2548" s="12"/>
      <c r="R2548" s="12"/>
      <c r="S2548" s="12"/>
      <c r="T2548" s="12"/>
      <c r="U2548" s="12"/>
    </row>
    <row r="2549" spans="2:21">
      <c r="B2549" s="13"/>
      <c r="C2549" s="13"/>
      <c r="D2549" s="47"/>
      <c r="E2549" s="12"/>
      <c r="F2549" s="12"/>
      <c r="G2549" s="12"/>
      <c r="L2549" s="12"/>
      <c r="M2549" s="12"/>
      <c r="N2549" s="12"/>
      <c r="O2549" s="12"/>
      <c r="P2549" s="12"/>
      <c r="Q2549" s="12"/>
      <c r="R2549" s="12"/>
      <c r="S2549" s="12"/>
      <c r="T2549" s="12"/>
      <c r="U2549" s="12"/>
    </row>
    <row r="2550" spans="2:21">
      <c r="B2550" s="13"/>
      <c r="C2550" s="13"/>
      <c r="D2550" s="47"/>
      <c r="E2550" s="12"/>
      <c r="F2550" s="12"/>
      <c r="G2550" s="12"/>
      <c r="L2550" s="12"/>
      <c r="M2550" s="12"/>
      <c r="N2550" s="12"/>
      <c r="O2550" s="12"/>
      <c r="P2550" s="12"/>
      <c r="Q2550" s="12"/>
      <c r="R2550" s="12"/>
      <c r="S2550" s="12"/>
      <c r="T2550" s="12"/>
      <c r="U2550" s="12"/>
    </row>
    <row r="2551" spans="2:21">
      <c r="B2551" s="13"/>
      <c r="C2551" s="13"/>
      <c r="D2551" s="47"/>
      <c r="E2551" s="12"/>
      <c r="F2551" s="12"/>
      <c r="G2551" s="12"/>
      <c r="L2551" s="12"/>
      <c r="M2551" s="12"/>
      <c r="N2551" s="12"/>
      <c r="O2551" s="12"/>
      <c r="P2551" s="12"/>
      <c r="Q2551" s="12"/>
      <c r="R2551" s="12"/>
      <c r="S2551" s="12"/>
      <c r="T2551" s="12"/>
      <c r="U2551" s="12"/>
    </row>
    <row r="2552" spans="2:21">
      <c r="B2552" s="13"/>
      <c r="C2552" s="13"/>
      <c r="D2552" s="47"/>
      <c r="E2552" s="12"/>
      <c r="F2552" s="12"/>
      <c r="G2552" s="12"/>
      <c r="L2552" s="12"/>
      <c r="M2552" s="12"/>
      <c r="N2552" s="12"/>
      <c r="O2552" s="12"/>
      <c r="P2552" s="12"/>
      <c r="Q2552" s="12"/>
      <c r="R2552" s="12"/>
      <c r="S2552" s="12"/>
      <c r="T2552" s="12"/>
      <c r="U2552" s="12"/>
    </row>
    <row r="2553" spans="2:21">
      <c r="B2553" s="13"/>
      <c r="C2553" s="10"/>
      <c r="D2553" s="46"/>
      <c r="E2553" s="11"/>
      <c r="F2553" s="11"/>
      <c r="G2553" s="11"/>
      <c r="L2553" s="11"/>
      <c r="M2553" s="11"/>
      <c r="N2553" s="11"/>
      <c r="O2553" s="11"/>
      <c r="P2553" s="11"/>
      <c r="Q2553" s="11"/>
      <c r="R2553" s="11"/>
      <c r="S2553" s="11"/>
      <c r="T2553" s="11"/>
      <c r="U2553" s="11"/>
    </row>
    <row r="2554" spans="2:21">
      <c r="B2554" s="13"/>
      <c r="C2554" s="10"/>
      <c r="D2554" s="46"/>
      <c r="E2554" s="11"/>
      <c r="F2554" s="11"/>
      <c r="G2554" s="11"/>
      <c r="L2554" s="11"/>
      <c r="M2554" s="11"/>
      <c r="N2554" s="11"/>
      <c r="O2554" s="11"/>
      <c r="P2554" s="11"/>
      <c r="Q2554" s="11"/>
      <c r="R2554" s="11"/>
      <c r="S2554" s="11"/>
      <c r="T2554" s="11"/>
      <c r="U2554" s="11"/>
    </row>
    <row r="2555" spans="2:21">
      <c r="B2555" s="13"/>
      <c r="C2555" s="10"/>
      <c r="D2555" s="46"/>
      <c r="E2555" s="11"/>
      <c r="F2555" s="11"/>
      <c r="G2555" s="11"/>
      <c r="L2555" s="11"/>
      <c r="M2555" s="11"/>
      <c r="N2555" s="11"/>
      <c r="O2555" s="11"/>
      <c r="P2555" s="11"/>
      <c r="Q2555" s="11"/>
      <c r="R2555" s="11"/>
      <c r="S2555" s="11"/>
      <c r="T2555" s="11"/>
      <c r="U2555" s="11"/>
    </row>
    <row r="2556" spans="2:21">
      <c r="B2556" s="13"/>
      <c r="C2556" s="10"/>
      <c r="D2556" s="46"/>
      <c r="E2556" s="11"/>
      <c r="F2556" s="11"/>
      <c r="G2556" s="11"/>
      <c r="L2556" s="11"/>
      <c r="M2556" s="11"/>
      <c r="N2556" s="11"/>
      <c r="O2556" s="11"/>
      <c r="P2556" s="11"/>
      <c r="Q2556" s="11"/>
      <c r="R2556" s="11"/>
      <c r="S2556" s="11"/>
      <c r="T2556" s="11"/>
      <c r="U2556" s="11"/>
    </row>
    <row r="2557" spans="2:21">
      <c r="B2557" s="13"/>
      <c r="C2557" s="10"/>
      <c r="D2557" s="46"/>
      <c r="E2557" s="11"/>
      <c r="F2557" s="11"/>
      <c r="G2557" s="11"/>
      <c r="L2557" s="11"/>
      <c r="M2557" s="11"/>
      <c r="N2557" s="11"/>
      <c r="O2557" s="11"/>
      <c r="P2557" s="11"/>
      <c r="Q2557" s="11"/>
      <c r="R2557" s="11"/>
      <c r="S2557" s="11"/>
      <c r="T2557" s="11"/>
      <c r="U2557" s="11"/>
    </row>
    <row r="2558" spans="2:21">
      <c r="B2558" s="13"/>
      <c r="C2558" s="10"/>
      <c r="D2558" s="46"/>
      <c r="E2558" s="11"/>
      <c r="F2558" s="11"/>
      <c r="G2558" s="11"/>
      <c r="L2558" s="11"/>
      <c r="M2558" s="11"/>
      <c r="N2558" s="11"/>
      <c r="O2558" s="11"/>
      <c r="P2558" s="11"/>
      <c r="Q2558" s="11"/>
      <c r="R2558" s="11"/>
      <c r="S2558" s="11"/>
      <c r="T2558" s="11"/>
      <c r="U2558" s="11"/>
    </row>
    <row r="2559" spans="2:21">
      <c r="B2559" s="13"/>
      <c r="C2559" s="10"/>
      <c r="D2559" s="46"/>
      <c r="E2559" s="11"/>
      <c r="F2559" s="11"/>
      <c r="G2559" s="11"/>
      <c r="L2559" s="11"/>
      <c r="M2559" s="11"/>
      <c r="N2559" s="11"/>
      <c r="O2559" s="11"/>
      <c r="P2559" s="11"/>
      <c r="Q2559" s="11"/>
      <c r="R2559" s="11"/>
      <c r="S2559" s="11"/>
      <c r="T2559" s="11"/>
      <c r="U2559" s="11"/>
    </row>
    <row r="2560" spans="2:21">
      <c r="B2560" s="13"/>
      <c r="C2560" s="10"/>
      <c r="D2560" s="46"/>
      <c r="E2560" s="11"/>
      <c r="F2560" s="11"/>
      <c r="G2560" s="11"/>
      <c r="L2560" s="11"/>
      <c r="M2560" s="11"/>
      <c r="N2560" s="11"/>
      <c r="O2560" s="11"/>
      <c r="P2560" s="11"/>
      <c r="Q2560" s="11"/>
      <c r="R2560" s="11"/>
      <c r="S2560" s="11"/>
      <c r="T2560" s="11"/>
      <c r="U2560" s="11"/>
    </row>
    <row r="2561" spans="2:21">
      <c r="B2561" s="13"/>
      <c r="C2561" s="10"/>
      <c r="D2561" s="46"/>
      <c r="E2561" s="11"/>
      <c r="F2561" s="11"/>
      <c r="G2561" s="11"/>
      <c r="L2561" s="11"/>
      <c r="M2561" s="11"/>
      <c r="N2561" s="11"/>
      <c r="O2561" s="11"/>
      <c r="P2561" s="11"/>
      <c r="Q2561" s="11"/>
      <c r="R2561" s="11"/>
      <c r="S2561" s="11"/>
      <c r="T2561" s="11"/>
      <c r="U2561" s="11"/>
    </row>
    <row r="2562" spans="2:21">
      <c r="B2562" s="13"/>
      <c r="C2562" s="10"/>
      <c r="D2562" s="46"/>
      <c r="E2562" s="11"/>
      <c r="F2562" s="11"/>
      <c r="G2562" s="11"/>
      <c r="L2562" s="11"/>
      <c r="M2562" s="11"/>
      <c r="N2562" s="11"/>
      <c r="O2562" s="11"/>
      <c r="P2562" s="11"/>
      <c r="Q2562" s="11"/>
      <c r="R2562" s="11"/>
      <c r="S2562" s="11"/>
      <c r="T2562" s="11"/>
      <c r="U2562" s="11"/>
    </row>
    <row r="2563" spans="2:21">
      <c r="B2563" s="13"/>
      <c r="C2563" s="13"/>
      <c r="D2563" s="47"/>
      <c r="E2563" s="11"/>
      <c r="F2563" s="11"/>
      <c r="G2563" s="11"/>
      <c r="L2563" s="11"/>
      <c r="M2563" s="11"/>
      <c r="N2563" s="11"/>
      <c r="O2563" s="11"/>
      <c r="P2563" s="11"/>
      <c r="Q2563" s="11"/>
      <c r="R2563" s="11"/>
      <c r="S2563" s="11"/>
      <c r="T2563" s="11"/>
      <c r="U2563" s="11"/>
    </row>
    <row r="2564" spans="2:21">
      <c r="B2564" s="13"/>
      <c r="C2564" s="13"/>
      <c r="D2564" s="47"/>
      <c r="E2564" s="12"/>
      <c r="F2564" s="12"/>
      <c r="G2564" s="12"/>
      <c r="L2564" s="12"/>
      <c r="M2564" s="12"/>
      <c r="N2564" s="12"/>
      <c r="O2564" s="12"/>
      <c r="P2564" s="12"/>
      <c r="Q2564" s="12"/>
      <c r="R2564" s="12"/>
      <c r="S2564" s="12"/>
      <c r="T2564" s="12"/>
      <c r="U2564" s="12"/>
    </row>
    <row r="2565" spans="2:21">
      <c r="B2565" s="13"/>
      <c r="C2565" s="13"/>
      <c r="D2565" s="47"/>
      <c r="E2565" s="12"/>
      <c r="F2565" s="12"/>
      <c r="G2565" s="12"/>
      <c r="L2565" s="12"/>
      <c r="M2565" s="12"/>
      <c r="N2565" s="12"/>
      <c r="O2565" s="12"/>
      <c r="P2565" s="12"/>
      <c r="Q2565" s="12"/>
      <c r="R2565" s="12"/>
      <c r="S2565" s="12"/>
      <c r="T2565" s="12"/>
      <c r="U2565" s="12"/>
    </row>
    <row r="2566" spans="2:21">
      <c r="B2566" s="13"/>
      <c r="C2566" s="13"/>
      <c r="D2566" s="47"/>
      <c r="E2566" s="12"/>
      <c r="F2566" s="12"/>
      <c r="G2566" s="12"/>
      <c r="L2566" s="12"/>
      <c r="M2566" s="12"/>
      <c r="N2566" s="12"/>
      <c r="O2566" s="12"/>
      <c r="P2566" s="12"/>
      <c r="Q2566" s="12"/>
      <c r="R2566" s="12"/>
      <c r="S2566" s="12"/>
      <c r="T2566" s="12"/>
      <c r="U2566" s="12"/>
    </row>
    <row r="2567" spans="2:21">
      <c r="B2567" s="13"/>
      <c r="C2567" s="13"/>
      <c r="D2567" s="47"/>
      <c r="E2567" s="12"/>
      <c r="F2567" s="12"/>
      <c r="G2567" s="12"/>
      <c r="L2567" s="12"/>
      <c r="M2567" s="12"/>
      <c r="N2567" s="12"/>
      <c r="O2567" s="12"/>
      <c r="P2567" s="12"/>
      <c r="Q2567" s="12"/>
      <c r="R2567" s="12"/>
      <c r="S2567" s="12"/>
      <c r="T2567" s="12"/>
      <c r="U2567" s="12"/>
    </row>
    <row r="2568" spans="2:21">
      <c r="B2568" s="13"/>
      <c r="C2568" s="13"/>
      <c r="D2568" s="47"/>
      <c r="E2568" s="12"/>
      <c r="F2568" s="12"/>
      <c r="G2568" s="12"/>
      <c r="L2568" s="12"/>
      <c r="M2568" s="12"/>
      <c r="N2568" s="12"/>
      <c r="O2568" s="12"/>
      <c r="P2568" s="12"/>
      <c r="Q2568" s="12"/>
      <c r="R2568" s="12"/>
      <c r="S2568" s="12"/>
      <c r="T2568" s="12"/>
      <c r="U2568" s="12"/>
    </row>
    <row r="2569" spans="2:21">
      <c r="B2569" s="13"/>
      <c r="C2569" s="13"/>
      <c r="D2569" s="47"/>
      <c r="E2569" s="12"/>
      <c r="F2569" s="12"/>
      <c r="G2569" s="12"/>
      <c r="L2569" s="12"/>
      <c r="M2569" s="12"/>
      <c r="N2569" s="12"/>
      <c r="O2569" s="12"/>
      <c r="P2569" s="12"/>
      <c r="Q2569" s="12"/>
      <c r="R2569" s="12"/>
      <c r="S2569" s="12"/>
      <c r="T2569" s="12"/>
      <c r="U2569" s="12"/>
    </row>
    <row r="2570" spans="2:21">
      <c r="B2570" s="13"/>
      <c r="C2570" s="13"/>
      <c r="D2570" s="47"/>
      <c r="E2570" s="12"/>
      <c r="F2570" s="12"/>
      <c r="G2570" s="12"/>
      <c r="L2570" s="12"/>
      <c r="M2570" s="12"/>
      <c r="N2570" s="12"/>
      <c r="O2570" s="12"/>
      <c r="P2570" s="12"/>
      <c r="Q2570" s="12"/>
      <c r="R2570" s="12"/>
      <c r="S2570" s="12"/>
      <c r="T2570" s="12"/>
      <c r="U2570" s="12"/>
    </row>
    <row r="2571" spans="2:21">
      <c r="B2571" s="13"/>
      <c r="C2571" s="13"/>
      <c r="D2571" s="47"/>
      <c r="E2571" s="12"/>
      <c r="F2571" s="12"/>
      <c r="G2571" s="12"/>
      <c r="L2571" s="12"/>
      <c r="M2571" s="12"/>
      <c r="N2571" s="12"/>
      <c r="O2571" s="12"/>
      <c r="P2571" s="12"/>
      <c r="Q2571" s="12"/>
      <c r="R2571" s="12"/>
      <c r="S2571" s="12"/>
      <c r="T2571" s="12"/>
      <c r="U2571" s="12"/>
    </row>
    <row r="2572" spans="2:21">
      <c r="B2572" s="13"/>
      <c r="C2572" s="13"/>
      <c r="D2572" s="47"/>
      <c r="E2572" s="12"/>
      <c r="F2572" s="12"/>
      <c r="G2572" s="12"/>
      <c r="L2572" s="12"/>
      <c r="M2572" s="12"/>
      <c r="N2572" s="12"/>
      <c r="O2572" s="12"/>
      <c r="P2572" s="12"/>
      <c r="Q2572" s="12"/>
      <c r="R2572" s="12"/>
      <c r="S2572" s="12"/>
      <c r="T2572" s="12"/>
      <c r="U2572" s="12"/>
    </row>
    <row r="2573" spans="2:21">
      <c r="B2573" s="13"/>
      <c r="C2573" s="13"/>
      <c r="D2573" s="47"/>
      <c r="E2573" s="12"/>
      <c r="F2573" s="12"/>
      <c r="G2573" s="12"/>
      <c r="L2573" s="12"/>
      <c r="M2573" s="12"/>
      <c r="N2573" s="12"/>
      <c r="O2573" s="12"/>
      <c r="P2573" s="12"/>
      <c r="Q2573" s="12"/>
      <c r="R2573" s="12"/>
      <c r="S2573" s="12"/>
      <c r="T2573" s="12"/>
      <c r="U2573" s="12"/>
    </row>
    <row r="2574" spans="2:21">
      <c r="B2574" s="13"/>
      <c r="C2574" s="13"/>
      <c r="D2574" s="47"/>
      <c r="E2574" s="12"/>
      <c r="F2574" s="12"/>
      <c r="G2574" s="12"/>
      <c r="L2574" s="12"/>
      <c r="M2574" s="12"/>
      <c r="N2574" s="12"/>
      <c r="O2574" s="12"/>
      <c r="P2574" s="12"/>
      <c r="Q2574" s="12"/>
      <c r="R2574" s="12"/>
      <c r="S2574" s="12"/>
      <c r="T2574" s="12"/>
      <c r="U2574" s="12"/>
    </row>
    <row r="2575" spans="2:21">
      <c r="B2575" s="13"/>
      <c r="C2575" s="13"/>
      <c r="D2575" s="47"/>
      <c r="E2575" s="12"/>
      <c r="F2575" s="12"/>
      <c r="G2575" s="12"/>
      <c r="L2575" s="12"/>
      <c r="M2575" s="12"/>
      <c r="N2575" s="12"/>
      <c r="O2575" s="12"/>
      <c r="P2575" s="12"/>
      <c r="Q2575" s="12"/>
      <c r="R2575" s="12"/>
      <c r="S2575" s="12"/>
      <c r="T2575" s="12"/>
      <c r="U2575" s="12"/>
    </row>
    <row r="2576" spans="2:21">
      <c r="B2576" s="13"/>
      <c r="C2576" s="13"/>
      <c r="D2576" s="47"/>
      <c r="E2576" s="12"/>
      <c r="F2576" s="12"/>
      <c r="G2576" s="12"/>
      <c r="L2576" s="12"/>
      <c r="M2576" s="12"/>
      <c r="N2576" s="12"/>
      <c r="O2576" s="12"/>
      <c r="P2576" s="12"/>
      <c r="Q2576" s="12"/>
      <c r="R2576" s="12"/>
      <c r="S2576" s="12"/>
      <c r="T2576" s="12"/>
      <c r="U2576" s="12"/>
    </row>
    <row r="2577" spans="2:21">
      <c r="B2577" s="13"/>
      <c r="C2577" s="13"/>
      <c r="D2577" s="47"/>
      <c r="E2577" s="12"/>
      <c r="F2577" s="12"/>
      <c r="G2577" s="12"/>
      <c r="L2577" s="12"/>
      <c r="M2577" s="12"/>
      <c r="N2577" s="12"/>
      <c r="O2577" s="12"/>
      <c r="P2577" s="12"/>
      <c r="Q2577" s="12"/>
      <c r="R2577" s="12"/>
      <c r="S2577" s="12"/>
      <c r="T2577" s="12"/>
      <c r="U2577" s="12"/>
    </row>
    <row r="2578" spans="2:21">
      <c r="B2578" s="13"/>
      <c r="C2578" s="13"/>
      <c r="D2578" s="47"/>
      <c r="E2578" s="12"/>
      <c r="F2578" s="12"/>
      <c r="G2578" s="12"/>
      <c r="L2578" s="12"/>
      <c r="M2578" s="12"/>
      <c r="N2578" s="12"/>
      <c r="O2578" s="12"/>
      <c r="P2578" s="12"/>
      <c r="Q2578" s="12"/>
      <c r="R2578" s="12"/>
      <c r="S2578" s="12"/>
      <c r="T2578" s="12"/>
      <c r="U2578" s="12"/>
    </row>
    <row r="2579" spans="2:21">
      <c r="B2579" s="13"/>
      <c r="C2579" s="13"/>
      <c r="D2579" s="47"/>
      <c r="E2579" s="12"/>
      <c r="F2579" s="12"/>
      <c r="G2579" s="12"/>
      <c r="L2579" s="12"/>
      <c r="M2579" s="12"/>
      <c r="N2579" s="12"/>
      <c r="O2579" s="12"/>
      <c r="P2579" s="12"/>
      <c r="Q2579" s="12"/>
      <c r="R2579" s="12"/>
      <c r="S2579" s="12"/>
      <c r="T2579" s="12"/>
      <c r="U2579" s="12"/>
    </row>
    <row r="2580" spans="2:21">
      <c r="B2580" s="13"/>
      <c r="C2580" s="13"/>
      <c r="D2580" s="47"/>
      <c r="E2580" s="12"/>
      <c r="F2580" s="12"/>
      <c r="G2580" s="12"/>
      <c r="L2580" s="12"/>
      <c r="M2580" s="12"/>
      <c r="N2580" s="12"/>
      <c r="O2580" s="12"/>
      <c r="P2580" s="12"/>
      <c r="Q2580" s="12"/>
      <c r="R2580" s="12"/>
      <c r="S2580" s="12"/>
      <c r="T2580" s="12"/>
      <c r="U2580" s="12"/>
    </row>
    <row r="2581" spans="2:21">
      <c r="B2581" s="13"/>
      <c r="C2581" s="13"/>
      <c r="D2581" s="47"/>
      <c r="E2581" s="12"/>
      <c r="F2581" s="12"/>
      <c r="G2581" s="12"/>
      <c r="L2581" s="12"/>
      <c r="M2581" s="12"/>
      <c r="N2581" s="12"/>
      <c r="O2581" s="12"/>
      <c r="P2581" s="12"/>
      <c r="Q2581" s="12"/>
      <c r="R2581" s="12"/>
      <c r="S2581" s="12"/>
      <c r="T2581" s="12"/>
      <c r="U2581" s="12"/>
    </row>
    <row r="2582" spans="2:21">
      <c r="B2582" s="13"/>
      <c r="C2582" s="13"/>
      <c r="D2582" s="47"/>
      <c r="E2582" s="12"/>
      <c r="F2582" s="12"/>
      <c r="G2582" s="12"/>
      <c r="L2582" s="12"/>
      <c r="M2582" s="12"/>
      <c r="N2582" s="12"/>
      <c r="O2582" s="12"/>
      <c r="P2582" s="12"/>
      <c r="Q2582" s="12"/>
      <c r="R2582" s="12"/>
      <c r="S2582" s="12"/>
      <c r="T2582" s="12"/>
      <c r="U2582" s="12"/>
    </row>
    <row r="2583" spans="2:21">
      <c r="B2583" s="13"/>
      <c r="C2583" s="13"/>
      <c r="D2583" s="47"/>
      <c r="E2583" s="12"/>
      <c r="F2583" s="12"/>
      <c r="G2583" s="12"/>
      <c r="L2583" s="12"/>
      <c r="M2583" s="12"/>
      <c r="N2583" s="12"/>
      <c r="O2583" s="12"/>
      <c r="P2583" s="12"/>
      <c r="Q2583" s="12"/>
      <c r="R2583" s="12"/>
      <c r="S2583" s="12"/>
      <c r="T2583" s="12"/>
      <c r="U2583" s="12"/>
    </row>
    <row r="2584" spans="2:21">
      <c r="B2584" s="13"/>
      <c r="C2584" s="13"/>
      <c r="D2584" s="47"/>
      <c r="E2584" s="12"/>
      <c r="F2584" s="12"/>
      <c r="G2584" s="12"/>
      <c r="L2584" s="12"/>
      <c r="M2584" s="12"/>
      <c r="N2584" s="12"/>
      <c r="O2584" s="12"/>
      <c r="P2584" s="12"/>
      <c r="Q2584" s="12"/>
      <c r="R2584" s="12"/>
      <c r="S2584" s="12"/>
      <c r="T2584" s="12"/>
      <c r="U2584" s="12"/>
    </row>
    <row r="2585" spans="2:21">
      <c r="B2585" s="13"/>
      <c r="C2585" s="13"/>
      <c r="D2585" s="47"/>
      <c r="E2585" s="12"/>
      <c r="F2585" s="12"/>
      <c r="G2585" s="12"/>
      <c r="L2585" s="12"/>
      <c r="M2585" s="12"/>
      <c r="N2585" s="12"/>
      <c r="O2585" s="12"/>
      <c r="P2585" s="12"/>
      <c r="Q2585" s="12"/>
      <c r="R2585" s="12"/>
      <c r="S2585" s="12"/>
      <c r="T2585" s="12"/>
      <c r="U2585" s="12"/>
    </row>
    <row r="2586" spans="2:21">
      <c r="B2586" s="13"/>
      <c r="C2586" s="13"/>
      <c r="D2586" s="47"/>
      <c r="E2586" s="12"/>
      <c r="F2586" s="12"/>
      <c r="G2586" s="12"/>
      <c r="L2586" s="12"/>
      <c r="M2586" s="12"/>
      <c r="N2586" s="12"/>
      <c r="O2586" s="12"/>
      <c r="P2586" s="12"/>
      <c r="Q2586" s="12"/>
      <c r="R2586" s="12"/>
      <c r="S2586" s="12"/>
      <c r="T2586" s="12"/>
      <c r="U2586" s="12"/>
    </row>
    <row r="2587" spans="2:21">
      <c r="B2587" s="33"/>
      <c r="C2587" s="33"/>
      <c r="D2587" s="35"/>
      <c r="E2587" s="34"/>
      <c r="F2587" s="34"/>
      <c r="G2587" s="34"/>
      <c r="L2587" s="34"/>
      <c r="M2587" s="34"/>
      <c r="N2587" s="34"/>
      <c r="O2587" s="34"/>
      <c r="P2587" s="34"/>
      <c r="Q2587" s="34"/>
      <c r="R2587" s="34"/>
      <c r="S2587" s="34"/>
      <c r="T2587" s="34"/>
      <c r="U2587" s="34"/>
    </row>
  </sheetData>
  <customSheetViews>
    <customSheetView guid="{35164EE5-C1E4-4128-B420-5EAEC0062A65}" scale="66" showPageBreaks="1" printArea="1" hiddenColumns="1">
      <pane ySplit="10" topLeftCell="A11" activePane="bottomLeft" state="frozen"/>
      <selection pane="bottomLeft" activeCell="AM11" sqref="AM11"/>
      <pageMargins left="3.937007874015748E-2" right="3.937007874015748E-2" top="0.55118110236220474" bottom="0.55118110236220474" header="0.31496062992125984" footer="0.31496062992125984"/>
      <pageSetup paperSize="8" scale="50" fitToHeight="0" orientation="landscape" horizontalDpi="4294967293" r:id="rId1"/>
      <headerFooter alignWithMargins="0">
        <oddFooter>Strona &amp;P</oddFooter>
      </headerFooter>
    </customSheetView>
    <customSheetView guid="{33528F56-C702-422D-9A86-53949F7D1587}" scale="66" showPageBreaks="1" printArea="1" hiddenColumns="1">
      <pane ySplit="10" topLeftCell="A11" activePane="bottomLeft" state="frozen"/>
      <selection pane="bottomLeft" activeCell="B3" sqref="B3"/>
      <pageMargins left="3.937007874015748E-2" right="3.937007874015748E-2" top="0.55118110236220474" bottom="0.55118110236220474" header="0.31496062992125984" footer="0.31496062992125984"/>
      <pageSetup paperSize="8" scale="50" fitToHeight="0" orientation="landscape" horizontalDpi="4294967293" r:id="rId2"/>
      <headerFooter alignWithMargins="0">
        <oddFooter>Strona &amp;P</oddFooter>
      </headerFooter>
    </customSheetView>
  </customSheetViews>
  <mergeCells count="21">
    <mergeCell ref="C6:C7"/>
    <mergeCell ref="F6:F7"/>
    <mergeCell ref="A5:A7"/>
    <mergeCell ref="B6:B7"/>
    <mergeCell ref="D6:D7"/>
    <mergeCell ref="U4:U7"/>
    <mergeCell ref="M5:T5"/>
    <mergeCell ref="M6:N6"/>
    <mergeCell ref="O6:P6"/>
    <mergeCell ref="Q6:R6"/>
    <mergeCell ref="S6:T6"/>
    <mergeCell ref="A4:T4"/>
    <mergeCell ref="L5:L6"/>
    <mergeCell ref="I6:I7"/>
    <mergeCell ref="B5:G5"/>
    <mergeCell ref="H5:K5"/>
    <mergeCell ref="K6:K7"/>
    <mergeCell ref="J6:J7"/>
    <mergeCell ref="G6:G7"/>
    <mergeCell ref="H6:H7"/>
    <mergeCell ref="E6:E7"/>
  </mergeCells>
  <phoneticPr fontId="0" type="noConversion"/>
  <conditionalFormatting sqref="U69:U98">
    <cfRule type="containsText" dxfId="5" priority="12" stopIfTrue="1" operator="containsText" text="tak">
      <formula>NOT(ISERROR(SEARCH("tak",U69)))</formula>
    </cfRule>
    <cfRule type="containsText" dxfId="4" priority="13" stopIfTrue="1" operator="containsText" text="nie">
      <formula>NOT(ISERROR(SEARCH("nie",U69)))</formula>
    </cfRule>
  </conditionalFormatting>
  <conditionalFormatting sqref="U69:U98">
    <cfRule type="colorScale" priority="11">
      <colorScale>
        <cfvo type="formula" val="&quot;nie&quot;"/>
        <cfvo type="formula" val="&quot;tak&quot;"/>
        <color theme="5" tint="0.39997558519241921"/>
        <color theme="6"/>
      </colorScale>
    </cfRule>
  </conditionalFormatting>
  <conditionalFormatting sqref="M8:T208">
    <cfRule type="cellIs" dxfId="3" priority="1" operator="equal">
      <formula>"I"</formula>
    </cfRule>
    <cfRule type="cellIs" dxfId="2" priority="2" operator="equal">
      <formula>"X"</formula>
    </cfRule>
    <cfRule type="cellIs" dxfId="1" priority="3" operator="equal">
      <formula>"T"</formula>
    </cfRule>
    <cfRule type="cellIs" dxfId="0" priority="4" operator="equal">
      <formula>"N"</formula>
    </cfRule>
  </conditionalFormatting>
  <hyperlinks>
    <hyperlink ref="J61" r:id="rId3" display="krakow@gddkia.gov.pl"/>
    <hyperlink ref="J62" r:id="rId4" display="krakow@gddkia.gov.pl"/>
    <hyperlink ref="J63" r:id="rId5" display="tarnow@gddkia.gov.pl"/>
    <hyperlink ref="J64" r:id="rId6" display="tarnow@gddkia.gov.pl"/>
    <hyperlink ref="J116:J117" r:id="rId7" display="infolinia@awsa.pl"/>
    <hyperlink ref="J8" r:id="rId8"/>
    <hyperlink ref="J30" r:id="rId9" display="rdk_wloclawek@gddkia.gov.pl"/>
    <hyperlink ref="J29" r:id="rId10" display="rdk_wloclawek@gddkia.gov.pl"/>
    <hyperlink ref="J26" r:id="rId11" display="rdk_wloclawek@gddkia.gov.pl"/>
    <hyperlink ref="J25" r:id="rId12" display="rdk_wloclawek@gddkia.gov.pl"/>
    <hyperlink ref="J22" r:id="rId13" display="rdk_wloclawek@gddkia.gov.pl"/>
    <hyperlink ref="J21" r:id="rId14" display="rdk_wloclawek@gddkia.gov.pl"/>
    <hyperlink ref="J24" r:id="rId15" display="mailto:orlen.info@contactcenter.pl"/>
    <hyperlink ref="J23" r:id="rId16" display="mailto:orlen.info@contactcenter.pl"/>
    <hyperlink ref="J20" r:id="rId17" display="mailto:orlen.info@contactcenter.pl"/>
    <hyperlink ref="J35" r:id="rId18" display="bok@intertoll.pl"/>
    <hyperlink ref="J53" r:id="rId19"/>
    <hyperlink ref="J54" r:id="rId20"/>
    <hyperlink ref="J56" r:id="rId21"/>
    <hyperlink ref="J173" r:id="rId22"/>
    <hyperlink ref="J178" r:id="rId23"/>
    <hyperlink ref="J181" r:id="rId24"/>
    <hyperlink ref="J203" r:id="rId25"/>
    <hyperlink ref="J204" r:id="rId26"/>
    <hyperlink ref="J205" r:id="rId27"/>
    <hyperlink ref="J206" r:id="rId28"/>
    <hyperlink ref="J139" r:id="rId29"/>
    <hyperlink ref="J138" r:id="rId30"/>
    <hyperlink ref="J134" r:id="rId31"/>
    <hyperlink ref="J135" r:id="rId32"/>
    <hyperlink ref="J136:J137" r:id="rId33" display="rejon.konin@gddkia.gov.pl"/>
    <hyperlink ref="J140:J141" r:id="rId34" display="rejon.konin@gddkia.gov.pl"/>
    <hyperlink ref="J84" r:id="rId35" display="mailto:info.pl@shell.com"/>
    <hyperlink ref="J83" r:id="rId36" display="mailto:info.pl@shell.com"/>
    <hyperlink ref="J172" r:id="rId37"/>
    <hyperlink ref="J52" r:id="rId38" display="mailto:info.pl@shell.com"/>
    <hyperlink ref="J51" r:id="rId39" display="mailto:info.pl@shell.com"/>
    <hyperlink ref="J49" r:id="rId40"/>
    <hyperlink ref="J110" r:id="rId41" display="mailto:krzysztof.sztwiorok@gmail.com"/>
    <hyperlink ref="J111" r:id="rId42" display="mailto:krzysztof.sztwiorok@gmail.com"/>
    <hyperlink ref="J99" r:id="rId43" display="mailto:info.pl@shell.com"/>
    <hyperlink ref="J106" r:id="rId44" display="mailto:info.pl@shell.com"/>
    <hyperlink ref="J146" r:id="rId45"/>
    <hyperlink ref="J147" r:id="rId46"/>
    <hyperlink ref="J152" r:id="rId47"/>
    <hyperlink ref="J153" r:id="rId48"/>
    <hyperlink ref="J154" r:id="rId49"/>
    <hyperlink ref="J155" r:id="rId50"/>
    <hyperlink ref="J156" r:id="rId51"/>
    <hyperlink ref="J157" r:id="rId52"/>
    <hyperlink ref="J148" r:id="rId53"/>
    <hyperlink ref="J150" r:id="rId54"/>
    <hyperlink ref="J151" r:id="rId55"/>
    <hyperlink ref="J142" r:id="rId56"/>
    <hyperlink ref="J143" r:id="rId57"/>
    <hyperlink ref="J144:J145" r:id="rId58" display="oua.debica@avrgrupa.pl"/>
    <hyperlink ref="J149" r:id="rId59"/>
    <hyperlink ref="J158" r:id="rId60" display="mailto:marcin.hulek@eurovia.pl"/>
    <hyperlink ref="J159" r:id="rId61" display="mailto:marcin.hulek@eurovia.pl"/>
    <hyperlink ref="J9" r:id="rId62"/>
    <hyperlink ref="J18" r:id="rId63"/>
    <hyperlink ref="J17" r:id="rId64"/>
    <hyperlink ref="J16" r:id="rId65"/>
    <hyperlink ref="J15" r:id="rId66"/>
    <hyperlink ref="J14" r:id="rId67"/>
    <hyperlink ref="J13" r:id="rId68"/>
    <hyperlink ref="J12" r:id="rId69"/>
    <hyperlink ref="J11" r:id="rId70"/>
    <hyperlink ref="J10" r:id="rId71"/>
    <hyperlink ref="J33" r:id="rId72"/>
    <hyperlink ref="J32" r:id="rId73"/>
    <hyperlink ref="J31" r:id="rId74"/>
    <hyperlink ref="J118:J131" r:id="rId75" display="infolinia@awsa.pl"/>
    <hyperlink ref="J118:J133" r:id="rId76" display="infolinia@awsa.pl"/>
    <hyperlink ref="J197:J198" r:id="rId77" display="infolinia@awsa.pl"/>
    <hyperlink ref="J198:J202" r:id="rId78" display="infolinia@awsa.pl"/>
    <hyperlink ref="J197" r:id="rId79"/>
  </hyperlinks>
  <pageMargins left="3.937007874015748E-2" right="3.937007874015748E-2" top="0.55118110236220474" bottom="0.55118110236220474" header="0.31496062992125984" footer="0.31496062992125984"/>
  <pageSetup paperSize="8" scale="43" fitToHeight="0" orientation="landscape" horizontalDpi="4294967293" r:id="rId80"/>
  <headerFooter alignWithMargins="0"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defaultRowHeight="12.7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>
      <c r="B1" s="36" t="s">
        <v>258</v>
      </c>
      <c r="C1" s="36"/>
      <c r="D1" s="40"/>
      <c r="E1" s="40"/>
      <c r="F1" s="40"/>
    </row>
    <row r="2" spans="2:6">
      <c r="B2" s="36" t="s">
        <v>259</v>
      </c>
      <c r="C2" s="36"/>
      <c r="D2" s="40"/>
      <c r="E2" s="40"/>
      <c r="F2" s="40"/>
    </row>
    <row r="3" spans="2:6">
      <c r="B3" s="37"/>
      <c r="C3" s="37"/>
      <c r="D3" s="41"/>
      <c r="E3" s="41"/>
      <c r="F3" s="41"/>
    </row>
    <row r="4" spans="2:6" ht="51">
      <c r="B4" s="37" t="s">
        <v>260</v>
      </c>
      <c r="C4" s="37"/>
      <c r="D4" s="41"/>
      <c r="E4" s="41"/>
      <c r="F4" s="41"/>
    </row>
    <row r="5" spans="2:6">
      <c r="B5" s="37"/>
      <c r="C5" s="37"/>
      <c r="D5" s="41"/>
      <c r="E5" s="41"/>
      <c r="F5" s="41"/>
    </row>
    <row r="6" spans="2:6" ht="25.5">
      <c r="B6" s="36" t="s">
        <v>261</v>
      </c>
      <c r="C6" s="36"/>
      <c r="D6" s="40"/>
      <c r="E6" s="40" t="s">
        <v>262</v>
      </c>
      <c r="F6" s="40" t="s">
        <v>263</v>
      </c>
    </row>
    <row r="7" spans="2:6" ht="13.5" thickBot="1">
      <c r="B7" s="37"/>
      <c r="C7" s="37"/>
      <c r="D7" s="41"/>
      <c r="E7" s="41"/>
      <c r="F7" s="41"/>
    </row>
    <row r="8" spans="2:6" ht="39" thickBot="1">
      <c r="B8" s="38" t="s">
        <v>264</v>
      </c>
      <c r="C8" s="39"/>
      <c r="D8" s="42"/>
      <c r="E8" s="42">
        <v>17</v>
      </c>
      <c r="F8" s="43" t="s">
        <v>265</v>
      </c>
    </row>
    <row r="9" spans="2:6">
      <c r="B9" s="37"/>
      <c r="C9" s="37"/>
      <c r="D9" s="41"/>
      <c r="E9" s="41"/>
      <c r="F9" s="41"/>
    </row>
    <row r="10" spans="2:6">
      <c r="B10" s="37"/>
      <c r="C10" s="37"/>
      <c r="D10" s="41"/>
      <c r="E10" s="41"/>
      <c r="F10" s="41"/>
    </row>
  </sheetData>
  <customSheetViews>
    <customSheetView guid="{35164EE5-C1E4-4128-B420-5EAEC0062A65}" showGridLines="0" state="hidden">
      <pageMargins left="0.7" right="0.7" top="0.75" bottom="0.75" header="0.3" footer="0.3"/>
    </customSheetView>
    <customSheetView guid="{33528F56-C702-422D-9A86-53949F7D1587}" showGridLines="0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Plan</vt:lpstr>
      <vt:lpstr>Raport zgodności</vt:lpstr>
      <vt:lpstr>Plan!Obszar_wydruku</vt:lpstr>
      <vt:lpstr>Plan!Tytuły_wydruku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Dybkowski Łukasz</cp:lastModifiedBy>
  <cp:lastPrinted>2018-08-31T11:14:52Z</cp:lastPrinted>
  <dcterms:created xsi:type="dcterms:W3CDTF">1997-02-26T13:46:56Z</dcterms:created>
  <dcterms:modified xsi:type="dcterms:W3CDTF">2018-09-20T05:45:07Z</dcterms:modified>
</cp:coreProperties>
</file>